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enriconapoletano/Desktop/"/>
    </mc:Choice>
  </mc:AlternateContent>
  <xr:revisionPtr revIDLastSave="0" documentId="13_ncr:1_{5C78E190-1CC5-FB47-84A7-090B83E2BCE5}" xr6:coauthVersionLast="47" xr6:coauthVersionMax="47" xr10:uidLastSave="{00000000-0000-0000-0000-000000000000}"/>
  <bookViews>
    <workbookView xWindow="0" yWindow="780" windowWidth="36000" windowHeight="21320" activeTab="1" xr2:uid="{00000000-000D-0000-FFFF-FFFF00000000}"/>
  </bookViews>
  <sheets>
    <sheet name="Istruzioni" sheetId="1" r:id="rId1"/>
    <sheet name="Dashboard" sheetId="2" r:id="rId2"/>
    <sheet name="Questionario" sheetId="3" r:id="rId3"/>
    <sheet name="Matrice 231" sheetId="4" r:id="rId4"/>
    <sheet name="Fonti" sheetId="5" r:id="rId5"/>
    <sheet name="Liste" sheetId="6" r:id="rId6"/>
  </sheets>
  <definedNames>
    <definedName name="_xlnm._FilterDatabase" localSheetId="2" hidden="1">Questionario!$A$3:$N$57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2" l="1"/>
  <c r="H33" i="2" s="1"/>
  <c r="B33" i="2"/>
  <c r="C32" i="2"/>
  <c r="H32" i="2" s="1"/>
  <c r="B32" i="2"/>
  <c r="C31" i="2"/>
  <c r="H31" i="2" s="1"/>
  <c r="B31" i="2"/>
  <c r="C30" i="2"/>
  <c r="H30" i="2" s="1"/>
  <c r="B30" i="2"/>
  <c r="C29" i="2"/>
  <c r="H29" i="2" s="1"/>
  <c r="B29" i="2"/>
  <c r="C28" i="2"/>
  <c r="H28" i="2" s="1"/>
  <c r="B28" i="2"/>
  <c r="C27" i="2"/>
  <c r="H27" i="2" s="1"/>
  <c r="B27" i="2"/>
  <c r="C26" i="2"/>
  <c r="H26" i="2" s="1"/>
  <c r="B26" i="2"/>
  <c r="C25" i="2"/>
  <c r="H25" i="2" s="1"/>
  <c r="B25" i="2"/>
  <c r="B13" i="2"/>
  <c r="I19" i="2" s="1"/>
  <c r="N57" i="3"/>
  <c r="L57" i="3"/>
  <c r="M57" i="3" s="1"/>
  <c r="J57" i="3"/>
  <c r="K57" i="3" s="1"/>
  <c r="N56" i="3"/>
  <c r="L56" i="3"/>
  <c r="M56" i="3" s="1"/>
  <c r="J56" i="3"/>
  <c r="K56" i="3" s="1"/>
  <c r="N55" i="3"/>
  <c r="L55" i="3"/>
  <c r="M55" i="3" s="1"/>
  <c r="J55" i="3"/>
  <c r="K55" i="3" s="1"/>
  <c r="N54" i="3"/>
  <c r="L54" i="3"/>
  <c r="M54" i="3" s="1"/>
  <c r="J54" i="3"/>
  <c r="K54" i="3" s="1"/>
  <c r="N53" i="3"/>
  <c r="L53" i="3"/>
  <c r="M53" i="3" s="1"/>
  <c r="J53" i="3"/>
  <c r="K53" i="3" s="1"/>
  <c r="N52" i="3"/>
  <c r="L52" i="3"/>
  <c r="M52" i="3" s="1"/>
  <c r="J52" i="3"/>
  <c r="K52" i="3" s="1"/>
  <c r="N51" i="3"/>
  <c r="L51" i="3"/>
  <c r="M51" i="3" s="1"/>
  <c r="J51" i="3"/>
  <c r="K51" i="3" s="1"/>
  <c r="N50" i="3"/>
  <c r="L50" i="3"/>
  <c r="M50" i="3" s="1"/>
  <c r="J50" i="3"/>
  <c r="K50" i="3" s="1"/>
  <c r="N49" i="3"/>
  <c r="L49" i="3"/>
  <c r="M49" i="3" s="1"/>
  <c r="J49" i="3"/>
  <c r="K49" i="3" s="1"/>
  <c r="N48" i="3"/>
  <c r="L48" i="3"/>
  <c r="M48" i="3" s="1"/>
  <c r="J48" i="3"/>
  <c r="K48" i="3" s="1"/>
  <c r="N47" i="3"/>
  <c r="L47" i="3"/>
  <c r="M47" i="3" s="1"/>
  <c r="J47" i="3"/>
  <c r="K47" i="3" s="1"/>
  <c r="N46" i="3"/>
  <c r="L46" i="3"/>
  <c r="M46" i="3" s="1"/>
  <c r="J46" i="3"/>
  <c r="K46" i="3" s="1"/>
  <c r="N45" i="3"/>
  <c r="L45" i="3"/>
  <c r="M45" i="3" s="1"/>
  <c r="J45" i="3"/>
  <c r="K45" i="3" s="1"/>
  <c r="N44" i="3"/>
  <c r="L44" i="3"/>
  <c r="M44" i="3" s="1"/>
  <c r="J44" i="3"/>
  <c r="K44" i="3" s="1"/>
  <c r="N43" i="3"/>
  <c r="L43" i="3"/>
  <c r="M43" i="3" s="1"/>
  <c r="J43" i="3"/>
  <c r="K43" i="3" s="1"/>
  <c r="N42" i="3"/>
  <c r="L42" i="3"/>
  <c r="M42" i="3" s="1"/>
  <c r="J42" i="3"/>
  <c r="K42" i="3" s="1"/>
  <c r="N41" i="3"/>
  <c r="L41" i="3"/>
  <c r="M41" i="3" s="1"/>
  <c r="J41" i="3"/>
  <c r="K41" i="3" s="1"/>
  <c r="N40" i="3"/>
  <c r="L40" i="3"/>
  <c r="M40" i="3" s="1"/>
  <c r="J40" i="3"/>
  <c r="K40" i="3" s="1"/>
  <c r="N39" i="3"/>
  <c r="L39" i="3"/>
  <c r="M39" i="3" s="1"/>
  <c r="J39" i="3"/>
  <c r="K39" i="3" s="1"/>
  <c r="N38" i="3"/>
  <c r="L38" i="3"/>
  <c r="M38" i="3" s="1"/>
  <c r="J38" i="3"/>
  <c r="K38" i="3" s="1"/>
  <c r="N37" i="3"/>
  <c r="L37" i="3"/>
  <c r="M37" i="3" s="1"/>
  <c r="J37" i="3"/>
  <c r="K37" i="3" s="1"/>
  <c r="N36" i="3"/>
  <c r="L36" i="3"/>
  <c r="M36" i="3" s="1"/>
  <c r="J36" i="3"/>
  <c r="K36" i="3" s="1"/>
  <c r="N35" i="3"/>
  <c r="L35" i="3"/>
  <c r="M35" i="3" s="1"/>
  <c r="J35" i="3"/>
  <c r="K35" i="3" s="1"/>
  <c r="N34" i="3"/>
  <c r="L34" i="3"/>
  <c r="M34" i="3" s="1"/>
  <c r="J34" i="3"/>
  <c r="K34" i="3" s="1"/>
  <c r="N33" i="3"/>
  <c r="L33" i="3"/>
  <c r="M33" i="3" s="1"/>
  <c r="J33" i="3"/>
  <c r="K33" i="3" s="1"/>
  <c r="N32" i="3"/>
  <c r="L32" i="3"/>
  <c r="M32" i="3" s="1"/>
  <c r="J32" i="3"/>
  <c r="K32" i="3" s="1"/>
  <c r="N31" i="3"/>
  <c r="L31" i="3"/>
  <c r="M31" i="3" s="1"/>
  <c r="J31" i="3"/>
  <c r="K31" i="3" s="1"/>
  <c r="N30" i="3"/>
  <c r="L30" i="3"/>
  <c r="M30" i="3" s="1"/>
  <c r="J30" i="3"/>
  <c r="K30" i="3" s="1"/>
  <c r="N29" i="3"/>
  <c r="L29" i="3"/>
  <c r="M29" i="3" s="1"/>
  <c r="J29" i="3"/>
  <c r="K29" i="3" s="1"/>
  <c r="N28" i="3"/>
  <c r="L28" i="3"/>
  <c r="M28" i="3" s="1"/>
  <c r="J28" i="3"/>
  <c r="K28" i="3" s="1"/>
  <c r="N27" i="3"/>
  <c r="L27" i="3"/>
  <c r="M27" i="3" s="1"/>
  <c r="J27" i="3"/>
  <c r="K27" i="3" s="1"/>
  <c r="N26" i="3"/>
  <c r="L26" i="3"/>
  <c r="M26" i="3" s="1"/>
  <c r="J26" i="3"/>
  <c r="K26" i="3" s="1"/>
  <c r="N25" i="3"/>
  <c r="L25" i="3"/>
  <c r="M25" i="3" s="1"/>
  <c r="J25" i="3"/>
  <c r="K25" i="3" s="1"/>
  <c r="N24" i="3"/>
  <c r="L24" i="3"/>
  <c r="M24" i="3" s="1"/>
  <c r="J24" i="3"/>
  <c r="K24" i="3" s="1"/>
  <c r="N23" i="3"/>
  <c r="L23" i="3"/>
  <c r="M23" i="3" s="1"/>
  <c r="J23" i="3"/>
  <c r="K23" i="3" s="1"/>
  <c r="N22" i="3"/>
  <c r="L22" i="3"/>
  <c r="M22" i="3" s="1"/>
  <c r="J22" i="3"/>
  <c r="K22" i="3" s="1"/>
  <c r="N21" i="3"/>
  <c r="L21" i="3"/>
  <c r="M21" i="3" s="1"/>
  <c r="J21" i="3"/>
  <c r="K21" i="3" s="1"/>
  <c r="N20" i="3"/>
  <c r="L20" i="3"/>
  <c r="M20" i="3" s="1"/>
  <c r="J20" i="3"/>
  <c r="K20" i="3" s="1"/>
  <c r="N19" i="3"/>
  <c r="L19" i="3"/>
  <c r="M19" i="3" s="1"/>
  <c r="J19" i="3"/>
  <c r="K19" i="3" s="1"/>
  <c r="N18" i="3"/>
  <c r="L18" i="3"/>
  <c r="M18" i="3" s="1"/>
  <c r="J18" i="3"/>
  <c r="K18" i="3" s="1"/>
  <c r="N17" i="3"/>
  <c r="L17" i="3"/>
  <c r="M17" i="3" s="1"/>
  <c r="K17" i="3"/>
  <c r="J17" i="3"/>
  <c r="N16" i="3"/>
  <c r="L16" i="3"/>
  <c r="M16" i="3" s="1"/>
  <c r="J16" i="3"/>
  <c r="K16" i="3" s="1"/>
  <c r="N15" i="3"/>
  <c r="L15" i="3"/>
  <c r="M15" i="3" s="1"/>
  <c r="J15" i="3"/>
  <c r="K15" i="3" s="1"/>
  <c r="N14" i="3"/>
  <c r="L14" i="3"/>
  <c r="M14" i="3" s="1"/>
  <c r="J14" i="3"/>
  <c r="K14" i="3" s="1"/>
  <c r="N13" i="3"/>
  <c r="L13" i="3"/>
  <c r="M13" i="3" s="1"/>
  <c r="J13" i="3"/>
  <c r="K13" i="3" s="1"/>
  <c r="N12" i="3"/>
  <c r="L12" i="3"/>
  <c r="M12" i="3" s="1"/>
  <c r="J12" i="3"/>
  <c r="K12" i="3" s="1"/>
  <c r="N11" i="3"/>
  <c r="L11" i="3"/>
  <c r="M11" i="3" s="1"/>
  <c r="J11" i="3"/>
  <c r="K11" i="3" s="1"/>
  <c r="N10" i="3"/>
  <c r="L10" i="3"/>
  <c r="M10" i="3" s="1"/>
  <c r="J10" i="3"/>
  <c r="K10" i="3" s="1"/>
  <c r="N9" i="3"/>
  <c r="L9" i="3"/>
  <c r="M9" i="3" s="1"/>
  <c r="J9" i="3"/>
  <c r="K9" i="3" s="1"/>
  <c r="N8" i="3"/>
  <c r="L8" i="3"/>
  <c r="M8" i="3" s="1"/>
  <c r="J8" i="3"/>
  <c r="K8" i="3" s="1"/>
  <c r="N7" i="3"/>
  <c r="L7" i="3"/>
  <c r="M7" i="3" s="1"/>
  <c r="J7" i="3"/>
  <c r="K7" i="3" s="1"/>
  <c r="N6" i="3"/>
  <c r="L6" i="3"/>
  <c r="M6" i="3" s="1"/>
  <c r="J6" i="3"/>
  <c r="K6" i="3" s="1"/>
  <c r="N5" i="3"/>
  <c r="L5" i="3"/>
  <c r="M5" i="3" s="1"/>
  <c r="J5" i="3"/>
  <c r="K5" i="3" s="1"/>
  <c r="N4" i="3"/>
  <c r="L4" i="3"/>
  <c r="M4" i="3" s="1"/>
  <c r="J4" i="3"/>
  <c r="K4" i="3" s="1"/>
  <c r="D27" i="2" l="1"/>
  <c r="E27" i="2" s="1"/>
  <c r="D28" i="2"/>
  <c r="E28" i="2" s="1"/>
  <c r="F28" i="2" s="1"/>
  <c r="D29" i="2"/>
  <c r="E29" i="2" s="1"/>
  <c r="G29" i="2" s="1"/>
  <c r="D30" i="2"/>
  <c r="E30" i="2" s="1"/>
  <c r="F30" i="2" s="1"/>
  <c r="D33" i="2"/>
  <c r="E33" i="2" s="1"/>
  <c r="G33" i="2" s="1"/>
  <c r="D31" i="2"/>
  <c r="E31" i="2" s="1"/>
  <c r="G27" i="2"/>
  <c r="F27" i="2"/>
  <c r="E13" i="2"/>
  <c r="D11" i="4"/>
  <c r="E11" i="4" s="1"/>
  <c r="D7" i="4"/>
  <c r="E7" i="4" s="1"/>
  <c r="D10" i="4"/>
  <c r="E10" i="4" s="1"/>
  <c r="D6" i="4"/>
  <c r="E6" i="4" s="1"/>
  <c r="D25" i="2"/>
  <c r="E25" i="2" s="1"/>
  <c r="D9" i="4"/>
  <c r="E9" i="4" s="1"/>
  <c r="D5" i="4"/>
  <c r="E5" i="4" s="1"/>
  <c r="D4" i="4"/>
  <c r="E4" i="4" s="1"/>
  <c r="D8" i="4"/>
  <c r="E8" i="4" s="1"/>
  <c r="D32" i="2"/>
  <c r="E32" i="2" s="1"/>
  <c r="G30" i="2"/>
  <c r="D26" i="2"/>
  <c r="E26" i="2" s="1"/>
  <c r="B19" i="2"/>
  <c r="F29" i="2" l="1"/>
  <c r="G28" i="2"/>
  <c r="F33" i="2"/>
  <c r="G25" i="2"/>
  <c r="F25" i="2"/>
  <c r="I20" i="2"/>
  <c r="B20" i="2"/>
  <c r="H13" i="2"/>
  <c r="G26" i="2"/>
  <c r="F26" i="2"/>
  <c r="F31" i="2"/>
  <c r="G31" i="2"/>
  <c r="G32" i="2"/>
  <c r="F32" i="2"/>
  <c r="B21" i="2" l="1"/>
  <c r="F16" i="2"/>
  <c r="B16" i="2"/>
  <c r="I21" i="2"/>
</calcChain>
</file>

<file path=xl/sharedStrings.xml><?xml version="1.0" encoding="utf-8"?>
<sst xmlns="http://schemas.openxmlformats.org/spreadsheetml/2006/main" count="563" uniqueCount="468">
  <si>
    <t>QUESTIONARIO</t>
  </si>
  <si>
    <t>Selezionare una risposta per ogni riga e indicare l’evidenza disponibile. Le colonne J–N alimentano automaticamente Dashboard e Matrice 231.</t>
  </si>
  <si>
    <t>ID</t>
  </si>
  <si>
    <t>Area</t>
  </si>
  <si>
    <t>Tema</t>
  </si>
  <si>
    <t>Domanda / controllo</t>
  </si>
  <si>
    <t>Famiglia rischio 231</t>
  </si>
  <si>
    <t>Fonte normativa</t>
  </si>
  <si>
    <t>Peso</t>
  </si>
  <si>
    <t>Risposta</t>
  </si>
  <si>
    <t>Note / evidenza</t>
  </si>
  <si>
    <t>Fattore rischio</t>
  </si>
  <si>
    <t>Rischio ponderato</t>
  </si>
  <si>
    <t>Massimo applicabile</t>
  </si>
  <si>
    <t>Conformità domanda</t>
  </si>
  <si>
    <t>Priorità</t>
  </si>
  <si>
    <t>GOV-01</t>
  </si>
  <si>
    <t>Governance e MOG</t>
  </si>
  <si>
    <t>Perimetro ambientale</t>
  </si>
  <si>
    <t>Sono state mappate tutte le attività, gli impianti, i siti e i processi aziendali con possibile impatto ambientale?</t>
  </si>
  <si>
    <t>Presidi MOG / artt. 5-7 D.Lgs. 231/2001</t>
  </si>
  <si>
    <t>D.Lgs. 8 giugno 2001, n. 231 — Responsabilità amministrativa degli enti — artt. 5-7; art. 25-undecies</t>
  </si>
  <si>
    <t>Mappa processi/siti aggiornata</t>
  </si>
  <si>
    <t>GOV-02</t>
  </si>
  <si>
    <t>Ruoli e deleghe</t>
  </si>
  <si>
    <t>Esistono ruoli, deleghe e procure ambientali formalizzati, con poteri decisionali, disponibilità finanziarie e competenze coerenti?</t>
  </si>
  <si>
    <t>D.Lgs. 8 giugno 2001, n. 231 — Responsabilità amministrativa degli enti — artt. 5-7</t>
  </si>
  <si>
    <t>Deleghe, procure, organigramma HSE</t>
  </si>
  <si>
    <t>GOV-03</t>
  </si>
  <si>
    <t>Valutazione del rischio</t>
  </si>
  <si>
    <t>Il rischio di reato ambientale è stato valutato per i processi sensibili e aggiornato dopo le modifiche 2025-2026?</t>
  </si>
  <si>
    <t>Presidi MOG / art. 25-undecies D.Lgs. 231/2001</t>
  </si>
  <si>
    <t>D.Lgs. 8 giugno 2001, n. 231 — Responsabilità amministrativa degli enti — art. 25-undecies; art. 8 D.Lgs. 81/2026</t>
  </si>
  <si>
    <t>Risk assessment e revisione MOG</t>
  </si>
  <si>
    <t>GOV-04</t>
  </si>
  <si>
    <t>OdV</t>
  </si>
  <si>
    <t>Sono previsti flussi informativi periodici e tempestivi verso l’Organismo di Vigilanza su autorizzazioni, anomalie, incidenti, sanzioni e audit?</t>
  </si>
  <si>
    <t>Presidi MOG / artt. 6-7 D.Lgs. 231/2001</t>
  </si>
  <si>
    <t>D.Lgs. 8 giugno 2001, n. 231 — Responsabilità amministrativa degli enti — artt. 6-7</t>
  </si>
  <si>
    <t>Flussi OdV e verbali</t>
  </si>
  <si>
    <t>GOV-05</t>
  </si>
  <si>
    <t>Sistema disciplinare</t>
  </si>
  <si>
    <t>Il sistema disciplinare copre anche violazioni ambientali, mancati controlli, falsità documentali e inosservanza delle procedure?</t>
  </si>
  <si>
    <t>Sistema disciplinare e applicazioni</t>
  </si>
  <si>
    <t>GOV-06</t>
  </si>
  <si>
    <t>Terze parti</t>
  </si>
  <si>
    <t>È svolta una due diligence documentata su trasportatori, intermediari, laboratori e impianti di destinazione?</t>
  </si>
  <si>
    <t>Gestione rifiuti / art. 256 D.Lgs. 152/2006</t>
  </si>
  <si>
    <t>D.Lgs. 3 aprile 2006, n. 152 — Norme in materia ambientale — artt. 188, 193, 212, 256</t>
  </si>
  <si>
    <t>Albo, autorizzazioni, qualifica fornitori</t>
  </si>
  <si>
    <t>GOV-07</t>
  </si>
  <si>
    <t>Emergenze</t>
  </si>
  <si>
    <t>Esiste un piano per incidenti ambientali, superamenti, sversamenti e sospensione o escalation dell’attività?</t>
  </si>
  <si>
    <t>Inquinamento/disastro / artt. 452-bis e 452-quater c.p.</t>
  </si>
  <si>
    <t>D.Lgs. 8 giugno 2001, n. 231 — Responsabilità amministrativa degli enti — art. 25-undecies; artt. 452-bis e 452-quater c.p.</t>
  </si>
  <si>
    <t>Piano emergenze e simulazioni</t>
  </si>
  <si>
    <t>GOV-08</t>
  </si>
  <si>
    <t>Audit e miglioramento</t>
  </si>
  <si>
    <t>Sono previsti audit periodici, registrazione delle non conformità, azioni correttive e verifica della loro chiusura?</t>
  </si>
  <si>
    <t>Audit, CAPA, riesami</t>
  </si>
  <si>
    <t>RIF-01</t>
  </si>
  <si>
    <t>Rifiuti e autorizzazioni</t>
  </si>
  <si>
    <t>Anagrafica rifiuti</t>
  </si>
  <si>
    <t>L’azienda dispone di un inventario aggiornato dei rifiuti prodotti, detenuti o gestiti, con produttore, detentore e processo di origine?</t>
  </si>
  <si>
    <t>D.Lgs. 3 aprile 2006, n. 152 — Norme in materia ambientale — artt. 183-184</t>
  </si>
  <si>
    <t>Elenco rifiuti e processi</t>
  </si>
  <si>
    <t>RIF-02</t>
  </si>
  <si>
    <t>Classificazione</t>
  </si>
  <si>
    <t>Ogni rifiuto è classificato con codice EER e caratteristiche di pericolo sulla base dell’origine, della composizione e di una motivazione tecnica documentata?</t>
  </si>
  <si>
    <t>D.Lgs. 3 aprile 2006, n. 152 — Norme in materia ambientale — artt. 183-184 e Allegato D</t>
  </si>
  <si>
    <t>Fascicolo di classificazione</t>
  </si>
  <si>
    <t>RIF-03</t>
  </si>
  <si>
    <t>Sottoprodotti/EoW</t>
  </si>
  <si>
    <t>Quando un materiale è qualificato come sottoprodotto o cessato rifiuto, sono documentate tutte le condizioni e la destinazione effettiva?</t>
  </si>
  <si>
    <t>D.Lgs. 3 aprile 2006, n. 152 — Norme in materia ambientale — artt. 184-bis e 184-ter</t>
  </si>
  <si>
    <t>Dossier sottoprodotto/EoW</t>
  </si>
  <si>
    <t>RIF-04</t>
  </si>
  <si>
    <t>Deposito temporaneo</t>
  </si>
  <si>
    <t>Il deposito prima della raccolta avviene nel luogo di produzione e secondo le condizioni di legge, senza trasformarsi in stoccaggio non autorizzato?</t>
  </si>
  <si>
    <t>Gestione rifiuti / artt. 256 e 256-bis D.Lgs. 152/2006</t>
  </si>
  <si>
    <t>D.Lgs. 3 aprile 2006, n. 152 — Norme in materia ambientale — art. 183, co. 1, lett. bb); art. 185-bis</t>
  </si>
  <si>
    <t>Planimetria, procedura, foto</t>
  </si>
  <si>
    <t>RIF-05</t>
  </si>
  <si>
    <t>Quantità e tempi</t>
  </si>
  <si>
    <t>Sono monitorati i limiti temporali e quantitativi del deposito e la scelta aziendale tra criterio temporale e criterio quantitativo?</t>
  </si>
  <si>
    <t>D.Lgs. 3 aprile 2006, n. 152 — Norme in materia ambientale — art. 183, co. 1, lett. bb)</t>
  </si>
  <si>
    <t>Registro quantità/tempi</t>
  </si>
  <si>
    <t>RIF-06</t>
  </si>
  <si>
    <t>Segregazione e sicurezza</t>
  </si>
  <si>
    <t>I rifiuti sono raggruppati per categorie omogenee, separati se incompatibili, identificati, protetti e gestiti contro sversamenti e dispersioni?</t>
  </si>
  <si>
    <t>D.Lgs. 3 aprile 2006, n. 152 — Norme in materia ambientale — artt. 187 e 193</t>
  </si>
  <si>
    <t>Etichette, contenitori, area protetta</t>
  </si>
  <si>
    <t>RIF-07</t>
  </si>
  <si>
    <t>Autorizzazioni</t>
  </si>
  <si>
    <t>Le autorizzazioni, iscrizioni e comunicazioni ambientali sono complete, vigenti, coerenti con rifiuti, quantità, operazioni e sito?</t>
  </si>
  <si>
    <t>D.Lgs. 3 aprile 2006, n. 152 — Norme in materia ambientale — artt. 208-216 e 256</t>
  </si>
  <si>
    <t>Scadenzario autorizzazioni</t>
  </si>
  <si>
    <t>RIF-08</t>
  </si>
  <si>
    <t>Destinatari</t>
  </si>
  <si>
    <t>Prima del conferimento è verificato che l’impianto sia autorizzato per quello specifico codice EER, operazione e quantitativo?</t>
  </si>
  <si>
    <t>D.Lgs. 3 aprile 2006, n. 152 — Norme in materia ambientale — artt. 188, 193, 208-216</t>
  </si>
  <si>
    <t>Autorizzazione destinatario</t>
  </si>
  <si>
    <t>RIF-09</t>
  </si>
  <si>
    <t>Trasporto</t>
  </si>
  <si>
    <t>Il trasportatore è verificato per categoria Albo, codice EER, targa del mezzo e validità dell’iscrizione?</t>
  </si>
  <si>
    <t>D.Lgs. 3 aprile 2006, n. 152 — Norme in materia ambientale — art. 212</t>
  </si>
  <si>
    <t>Scheda verifica Albo</t>
  </si>
  <si>
    <t>RIF-10</t>
  </si>
  <si>
    <t>FIR e registri</t>
  </si>
  <si>
    <t>Formulari, registri, MUD e documenti di pesatura sono completi, coerenti, firmati e conservati secondo i termini applicabili?</t>
  </si>
  <si>
    <t>Tracciabilità / artt. 258 e 260-bis D.Lgs. 152/2006</t>
  </si>
  <si>
    <t>D.Lgs. 3 aprile 2006, n. 152 — Norme in materia ambientale — artt. 190, 193, 258, 260-bis</t>
  </si>
  <si>
    <t>Campione documentale trimestrale</t>
  </si>
  <si>
    <t>TRC-01</t>
  </si>
  <si>
    <t>Tracciabilità e RENTRI</t>
  </si>
  <si>
    <t>Iscrizione RENTRI</t>
  </si>
  <si>
    <t>È stata verificata l’applicabilità e, ove dovuta, l’iscrizione al RENTRI con il corretto profilo dell’impresa?</t>
  </si>
  <si>
    <t>Tracciabilità / artt. 188-bis, 190 e 193 D.Lgs. 152/2006</t>
  </si>
  <si>
    <t>D.M. 4 aprile 2023, n. 59 — RENTRI — artt. 1-4 D.M. n. 59/2023</t>
  </si>
  <si>
    <t>Ricevuta/iscrizione RENTRI</t>
  </si>
  <si>
    <t>TRC-02</t>
  </si>
  <si>
    <t>Registro digitale</t>
  </si>
  <si>
    <t>Il registro cronologico è tenuto con modalità e dati coerenti con RENTRI e con i movimenti effettivi dei rifiuti?</t>
  </si>
  <si>
    <t>Tracciabilità / artt. 188-bis e 190 D.Lgs. 152/2006</t>
  </si>
  <si>
    <t>D.M. 4 aprile 2023, n. 59 — RENTRI — artt. 4-7 D.M. n. 59/2023</t>
  </si>
  <si>
    <t>Estratto registro digitale</t>
  </si>
  <si>
    <t>TRC-03</t>
  </si>
  <si>
    <t>FIR digitale</t>
  </si>
  <si>
    <t>Quando applicabile, il FIR digitale è emesso, sottoscritto, trasmesso e conservato secondo le regole del sistema?</t>
  </si>
  <si>
    <t>Tracciabilità / artt. 188-bis e 193 D.Lgs. 152/2006</t>
  </si>
  <si>
    <t>D.M. 4 aprile 2023, n. 59 — RENTRI — artt. 8-10 D.M. n. 59/2023</t>
  </si>
  <si>
    <t>FIR digitale e ricevute</t>
  </si>
  <si>
    <t>TRC-04</t>
  </si>
  <si>
    <t>Riconciliazione dati</t>
  </si>
  <si>
    <t>Le quantità prodotte, registrate, trasportate e ricevute a destino vengono riconciliate con controlli periodici?</t>
  </si>
  <si>
    <t>D.M. 4 aprile 2023, n. 59 — RENTRI — RENTRI; artt. 190 e 193 D.Lgs. 152/2006</t>
  </si>
  <si>
    <t>Report riconciliazione</t>
  </si>
  <si>
    <t>TRC-05</t>
  </si>
  <si>
    <t>Anomalie</t>
  </si>
  <si>
    <t>Sono gestite e approvate le correzioni, le anomalie del FIR e le mancate ricezioni della documentazione di ritorno?</t>
  </si>
  <si>
    <t>D.Lgs. 3 aprile 2006, n. 152 — Norme in materia ambientale — artt. 190, 193 e 258</t>
  </si>
  <si>
    <t>Registro anomalie</t>
  </si>
  <si>
    <t>TRC-06</t>
  </si>
  <si>
    <t>Conservazione</t>
  </si>
  <si>
    <t>Sono definite responsabilità, accessi, backup e conservazione della documentazione digitale e cartacea?</t>
  </si>
  <si>
    <t>Tracciabilità / artt. 190 e 193 D.Lgs. 152/2006</t>
  </si>
  <si>
    <t>D.M. 4 aprile 2023, n. 59 — RENTRI — D.M. n. 59/2023; artt. 190 e 193</t>
  </si>
  <si>
    <t>Policy conservazione</t>
  </si>
  <si>
    <t>TRC-07</t>
  </si>
  <si>
    <t>Formazione</t>
  </si>
  <si>
    <t>Gli addetti alla classificazione, registrazione, FIR, RENTRI e gestione delle anomalie sono formati e aggiornati?</t>
  </si>
  <si>
    <t>Piano formativo e attestati</t>
  </si>
  <si>
    <t>ACQ-01</t>
  </si>
  <si>
    <t>Acque e sostanze</t>
  </si>
  <si>
    <t>Autorizzazione scarichi</t>
  </si>
  <si>
    <t>Gli scarichi idrici sono censiti e coperti da autorizzazioni vigenti, coerenti con sito, impianto e prescrizioni?</t>
  </si>
  <si>
    <t>Scarichi / art. 137 D.Lgs. 152/2006</t>
  </si>
  <si>
    <t>D.Lgs. 3 aprile 2006, n. 152 — Norme in materia ambientale — artt. 124-125 e 137</t>
  </si>
  <si>
    <t>Autorizzazioni e prescrizioni</t>
  </si>
  <si>
    <t>ACQ-02</t>
  </si>
  <si>
    <t>Monitoraggio scarichi</t>
  </si>
  <si>
    <t>Campionamenti e analisi degli scarichi sono eseguiti con frequenza, metodi e laboratori coerenti con autorizzazioni e rischio?</t>
  </si>
  <si>
    <t>D.Lgs. 3 aprile 2006, n. 152 — Norme in materia ambientale — art. 137</t>
  </si>
  <si>
    <t>Rapporti di prova</t>
  </si>
  <si>
    <t>ACQ-03</t>
  </si>
  <si>
    <t>Superamenti</t>
  </si>
  <si>
    <t>Esiste una procedura per bloccare o mettere in sicurezza il processo e gestire tempestivamente i superamenti dei limiti?</t>
  </si>
  <si>
    <t>Procedura superamenti</t>
  </si>
  <si>
    <t>ACQ-04</t>
  </si>
  <si>
    <t>Sostanze pericolose</t>
  </si>
  <si>
    <t>Sono censite le sostanze pericolose, le aree di stoccaggio, la compatibilità e i presidi di contenimento?</t>
  </si>
  <si>
    <t>Inquinamento / art. 452-bis c.p.</t>
  </si>
  <si>
    <t>D.Lgs. 8 giugno 2001, n. 231 — Responsabilità amministrativa degli enti — art. 25-undecies; art. 452-bis c.p.</t>
  </si>
  <si>
    <t>Inventario sostanze e SDS</t>
  </si>
  <si>
    <t>ACQ-05</t>
  </si>
  <si>
    <t>Sversamenti</t>
  </si>
  <si>
    <t>Sono disponibili kit, istruzioni, ruoli e prove di intervento per sversamenti e contaminazioni accidentali?</t>
  </si>
  <si>
    <t>Bonifica / art. 257 D.Lgs. 152/2006</t>
  </si>
  <si>
    <t>D.Lgs. 3 aprile 2006, n. 152 — Norme in materia ambientale — artt. 242, 257</t>
  </si>
  <si>
    <t>Piano e verbali esercitazione</t>
  </si>
  <si>
    <t>EMI-01</t>
  </si>
  <si>
    <t>Emissioni in atmosfera</t>
  </si>
  <si>
    <t>Titoli autorizzativi</t>
  </si>
  <si>
    <t>Le emissioni in atmosfera sono censite e coperte da autorizzazioni vigenti, comprese le modifiche agli impianti?</t>
  </si>
  <si>
    <t>Emissioni / art. 279 D.Lgs. 152/2006</t>
  </si>
  <si>
    <t>D.Lgs. 3 aprile 2006, n. 152 — Norme in materia ambientale — artt. 269-271 e 279</t>
  </si>
  <si>
    <t>AUA/AIA/autorizzazioni</t>
  </si>
  <si>
    <t>EMI-02</t>
  </si>
  <si>
    <t>Controlli limiti</t>
  </si>
  <si>
    <t>I monitoraggi delle emissioni e i registri di esercizio dimostrano il rispetto dei limiti e delle prescrizioni?</t>
  </si>
  <si>
    <t>D.Lgs. 3 aprile 2006, n. 152 — Norme in materia ambientale — art. 279</t>
  </si>
  <si>
    <t>Rapporti di misura e registri</t>
  </si>
  <si>
    <t>EMI-03</t>
  </si>
  <si>
    <t>Manutenzione</t>
  </si>
  <si>
    <t>Filtri, sistemi di abbattimento e strumenti di monitoraggio sono sottoposti a manutenzione preventiva documentata?</t>
  </si>
  <si>
    <t>Inquinamento colposo / art. 452-quinquies c.p.</t>
  </si>
  <si>
    <t>D.Lgs. 8 giugno 2001, n. 231 — Responsabilità amministrativa degli enti — art. 25-undecies; art. 452-quinquies c.p.</t>
  </si>
  <si>
    <t>Piano manutenzione</t>
  </si>
  <si>
    <t>EMI-04</t>
  </si>
  <si>
    <t>Modifiche impianti</t>
  </si>
  <si>
    <t>Ogni modifica o potenziamento dell’impianto è sottoposto a verifica autorizzativa prima dell’esecuzione?</t>
  </si>
  <si>
    <t>D.Lgs. 3 aprile 2006, n. 152 — Norme in materia ambientale — artt. 269 e 279</t>
  </si>
  <si>
    <t>Change management ambientale</t>
  </si>
  <si>
    <t>BON-01</t>
  </si>
  <si>
    <t>Bonifica e siti</t>
  </si>
  <si>
    <t>Incidenti e comunicazioni</t>
  </si>
  <si>
    <t>È prevista l’identificazione, registrazione e comunicazione degli eventi che possono causare contaminazione?</t>
  </si>
  <si>
    <t>D.Lgs. 3 aprile 2006, n. 152 — Norme in materia ambientale — artt. 242 e 257</t>
  </si>
  <si>
    <t>Registro incidenti e comunicazioni</t>
  </si>
  <si>
    <t>BON-02</t>
  </si>
  <si>
    <t>Siti contaminati</t>
  </si>
  <si>
    <t>L’azienda mantiene un registro dei siti potenzialmente contaminati o soggetti a messa in sicurezza/bonifica?</t>
  </si>
  <si>
    <t>D.Lgs. 3 aprile 2006, n. 152 — Norme in materia ambientale — artt. 240, 242, 257</t>
  </si>
  <si>
    <t>Registro siti e stato procedimenti</t>
  </si>
  <si>
    <t>BON-03</t>
  </si>
  <si>
    <t>Piani e prescrizioni</t>
  </si>
  <si>
    <t>Caratterizzazione, messa in sicurezza, bonifica e monitoraggi sono pianificati, finanziati e verificati?</t>
  </si>
  <si>
    <t>D.Lgs. 3 aprile 2006, n. 152 — Norme in materia ambientale — artt. 242-253 e 257</t>
  </si>
  <si>
    <t>Piano interventi e monitoraggi</t>
  </si>
  <si>
    <t>BON-04</t>
  </si>
  <si>
    <t>Acquisizioni e gestione</t>
  </si>
  <si>
    <t>Nelle acquisizioni o cessioni di siti sono svolte verifiche ambientali, valutando oneri reali, passività e documentazione storica?</t>
  </si>
  <si>
    <t>Bonifica / artt. 240-253 D.Lgs. 152/2006</t>
  </si>
  <si>
    <t>D.Lgs. 3 aprile 2006, n. 152 — Norme in materia ambientale — artt. 240-253</t>
  </si>
  <si>
    <t>Due diligence ambientale</t>
  </si>
  <si>
    <t>TDF-01</t>
  </si>
  <si>
    <t>Terra dei fuochi 2025</t>
  </si>
  <si>
    <t>Albo e trasporto</t>
  </si>
  <si>
    <t>Sono state riesaminate le procedure di qualifica dei trasportatori alla luce delle modifiche 2025 su Albo, trasporto e sanzioni accessorie?</t>
  </si>
  <si>
    <t>Gestione rifiuti / D.L. 116/2025</t>
  </si>
  <si>
    <t>D.L. 8 agosto 2025, n. 116 — testo coordinato con L. 3 ottobre 2025, n. 147 — art. 1; modifiche art. 212 D.Lgs. 152/2006</t>
  </si>
  <si>
    <t>Verifica Albo aggiornata</t>
  </si>
  <si>
    <t>TDF-02</t>
  </si>
  <si>
    <t>Abbandono e aree</t>
  </si>
  <si>
    <t>Esistono controlli per prevenire abbandoni, depositi incontrollati, combustioni illecite e conferimenti fuori circuito?</t>
  </si>
  <si>
    <t>Abbandono/combustione / artt. 255-256-bis D.Lgs. 152/2006</t>
  </si>
  <si>
    <t>D.L. 8 agosto 2025, n. 116 — testo coordinato con L. 3 ottobre 2025, n. 147 — art. 1; artt. 255, 255-bis, 255-ter, 256-bis</t>
  </si>
  <si>
    <t>Controlli aree e vigilanza</t>
  </si>
  <si>
    <t>TDF-03</t>
  </si>
  <si>
    <t>Regimi aggravati</t>
  </si>
  <si>
    <t>La valutazione considera siti contaminati, pericolo ambientale, rifiuti pericolosi e aggravanti introdotte o inasprite nel 2025?</t>
  </si>
  <si>
    <t>D.L. 8 agosto 2025, n. 116 — testo coordinato con L. 3 ottobre 2025, n. 147 — art. 1; modifiche artt. 256, 259, 452-quaterdecies</t>
  </si>
  <si>
    <t>Mappa siti/quantità/pericoli</t>
  </si>
  <si>
    <t>TDF-04</t>
  </si>
  <si>
    <t>Costi anomali</t>
  </si>
  <si>
    <t>Le offerte di gestione rifiuti significativamente inferiori al mercato sono sottoposte a escalation e verifica rafforzata?</t>
  </si>
  <si>
    <t>Traffico illecito rifiuti / art. 452-quaterdecies c.p.</t>
  </si>
  <si>
    <t>D.Lgs. 8 giugno 2001, n. 231 — Responsabilità amministrativa degli enti — art. 25-undecies; art. 452-quaterdecies c.p.</t>
  </si>
  <si>
    <t>Analisi comparativa fornitori</t>
  </si>
  <si>
    <t>TDF-05</t>
  </si>
  <si>
    <t>Aggiornamento 231</t>
  </si>
  <si>
    <t>Il MOG e i protocolli rifiuti sono stati aggiornati dopo le nuove ipotesi 255-bis, 255-ter, 256, 256-bis e le modifiche dell’art. 25-undecies?</t>
  </si>
  <si>
    <t>D.L. 8 agosto 2025, n. 116 — testo coordinato con L. 3 ottobre 2025, n. 147 — art. 6 D.L. 116/2025; art. 25-undecies</t>
  </si>
  <si>
    <t>Gap analysis MOG</t>
  </si>
  <si>
    <t>PEN-01</t>
  </si>
  <si>
    <t>Nuove fattispecie 2026</t>
  </si>
  <si>
    <t>Prodotti inquinanti</t>
  </si>
  <si>
    <t>L’azienda ha verificato se prodotti immessi sul mercato o messi in circolazione possano, per impiego, causare compromissione o deterioramento ambientale significativo e misurabile?</t>
  </si>
  <si>
    <t>Commercio prodotti inquinanti / art. 452-bis.1 c.p.</t>
  </si>
  <si>
    <t>D.Lgs. 21 aprile 2026, n. 81 — tutela penale dell’ambiente — art. 3; art. 8</t>
  </si>
  <si>
    <t>Product compliance e dossier tecnico</t>
  </si>
  <si>
    <t>PEN-02</t>
  </si>
  <si>
    <t>Habitat e aree protette</t>
  </si>
  <si>
    <t>Prima di localizzare o modificare attività, sono valutati habitat, ecosistemi, specie protette, aree naturali e vincoli?</t>
  </si>
  <si>
    <t>Inquinamento aggravato / art. 452-bis c.p.</t>
  </si>
  <si>
    <t>D.Lgs. 21 aprile 2026, n. 81 — tutela penale dell’ambiente — art. 3</t>
  </si>
  <si>
    <t>Screening vincolistico</t>
  </si>
  <si>
    <t>PEN-03</t>
  </si>
  <si>
    <t>Abusività</t>
  </si>
  <si>
    <t>La verifica autorizzativa considera anche violazioni sostanziali del diritto UE/nazionale e autorizzazioni ottenute fraudolentemente o mediante reati contro la PA?</t>
  </si>
  <si>
    <t>Nozione di abusività / art. 452-quinquiesdecies c.p.</t>
  </si>
  <si>
    <t>Legalità sostanziale autorizzazioni</t>
  </si>
  <si>
    <t>PEN-04</t>
  </si>
  <si>
    <t>Sostanze ozono-lesive</t>
  </si>
  <si>
    <t>Sono censite e controllate produzione, immissione sul mercato, importazione, esportazione, uso e rilascio di sostanze/apparecchiature ozono-lesive?</t>
  </si>
  <si>
    <t>Sostanze ozono-lesive / art. 4 D.Lgs. 81/2026</t>
  </si>
  <si>
    <t>D.Lgs. 21 aprile 2026, n. 81 — tutela penale dell’ambiente — art. 4</t>
  </si>
  <si>
    <t>Inventario apparecchiature e sostanze</t>
  </si>
  <si>
    <t>PEN-05</t>
  </si>
  <si>
    <t>Gas fluorurati</t>
  </si>
  <si>
    <t>Sono censiti gas fluorurati, prodotti e apparecchiature e sono verificati acquisto, importazione, esportazione, uso, rilascio e manutenzione?</t>
  </si>
  <si>
    <t>Gas fluorurati / art. 5 D.Lgs. 81/2026</t>
  </si>
  <si>
    <t>D.Lgs. 21 aprile 2026, n. 81 — tutela penale dell’ambiente — art. 5</t>
  </si>
  <si>
    <t>Registro F-gas e manutenzioni</t>
  </si>
  <si>
    <t>PEN-06</t>
  </si>
  <si>
    <t>Dichiarazioni e documenti</t>
  </si>
  <si>
    <t>I dati ambientali e i documenti presentati ad autorità, clienti, impianti e sistemi di tracciabilità sono sottoposti a verifica e approvazione?</t>
  </si>
  <si>
    <t>Aggravanti / art. 452-sexiesdecies c.p.</t>
  </si>
  <si>
    <t>Controllo documentale e firme</t>
  </si>
  <si>
    <t>PEN-07</t>
  </si>
  <si>
    <t>Quote 231</t>
  </si>
  <si>
    <t>Il MOG considera le nuove fattispecie degli artt. 4-5 D.Lgs. 81/2026 e l’aumento delle quote per le ipotesi aggravate?</t>
  </si>
  <si>
    <t>Art. 25-undecies D.Lgs. 231/2001</t>
  </si>
  <si>
    <t>D.Lgs. 21 aprile 2026, n. 81 — tutela penale dell’ambiente — art. 8</t>
  </si>
  <si>
    <t>Aggiornamento parte speciale</t>
  </si>
  <si>
    <t>PFU-01</t>
  </si>
  <si>
    <t>PFU e filiere speciali</t>
  </si>
  <si>
    <t>Qualificazione PFU</t>
  </si>
  <si>
    <t>Gli pneumatici fuori uso sono distinti dagli pneumatici usati riutilizzabili e, quando rifiuti, gestiti con codice EER 16 01 03 e tracciabilità coerente?</t>
  </si>
  <si>
    <t>Gestione PFU / art. 256 D.Lgs. 152/2006</t>
  </si>
  <si>
    <t>D.Lgs. 3 aprile 2006, n. 152 — Norme in materia ambientale — artt. 183-184; EER 16 01 03</t>
  </si>
  <si>
    <t>Registro PFU e criterio qualificazione</t>
  </si>
  <si>
    <t>PFU-02</t>
  </si>
  <si>
    <t>Ruoli e incarichi</t>
  </si>
  <si>
    <t>Sono documentati i ruoli di gommista/produttore, proprietario/detentore, trasportatore e destinatario e gli incarichi alla filiera?</t>
  </si>
  <si>
    <t>Gestione PFU / artt. 188, 193, 212 D.Lgs. 152/2006</t>
  </si>
  <si>
    <t>D.Lgs. 3 aprile 2006, n. 152 — Norme in materia ambientale — artt. 188, 193, 212</t>
  </si>
  <si>
    <t>Contratti e incarichi</t>
  </si>
  <si>
    <t>PFU-03</t>
  </si>
  <si>
    <t>Trasporto e impianto</t>
  </si>
  <si>
    <t>Sono verificati codice EER, mezzo, iscrizione Albo, autorizzazione del destinatario e operazione di recupero prevista?</t>
  </si>
  <si>
    <t>D.Lgs. 3 aprile 2006, n. 152 — Norme in materia ambientale — artt. 193, 208-216, 256</t>
  </si>
  <si>
    <t>Dossier trasportatore/destinatario</t>
  </si>
  <si>
    <t>PFU-04</t>
  </si>
  <si>
    <t>Deposito e documenti</t>
  </si>
  <si>
    <t>Il deposito PFU è separato, protetto, monitorato per quantità/tempi e supportato da FIR, registri e quarta copia?</t>
  </si>
  <si>
    <t>Tracciabilità PFU / artt. 183, 190, 193 D.Lgs. 152/2006</t>
  </si>
  <si>
    <t>D.Lgs. 3 aprile 2006, n. 152 — Norme in materia ambientale — artt. 183, 190, 193</t>
  </si>
  <si>
    <t>Checklist area PFU</t>
  </si>
  <si>
    <t>CHECK-UP AMBIENTALE</t>
  </si>
  <si>
    <t>Strumento gratuito di autovalutazione — aggiornamento fonti verificato al 19 settembre 2026</t>
  </si>
  <si>
    <t>Finalità</t>
  </si>
  <si>
    <t>Il file consente all’impresa di effettuare un primo screening della propria esposizione a non conformità ambientali e rischio di reato-presupposto 231. Non è una certificazione, non sostituisce un audit, una verifica autorizzativa o un parere legale.</t>
  </si>
  <si>
    <t>Come usarlo</t>
  </si>
  <si>
    <t>1) Compilare l’anagrafica in Dashboard; 2) rispondere a tutte le domande nel foglio Questionario; 3) inserire note e riferimenti documentali; 4) consultare Dashboard e Matrice 231; 5) utilizzare le priorità per richiedere un approfondimento professionale.</t>
  </si>
  <si>
    <t>Risposte</t>
  </si>
  <si>
    <t>Sì = presidio documentato e operativo; Parziale = presidio incompleto o non dimostrato integralmente; No = assenza o inadeguatezza; Da verificare = informazione/documentazione non ancora controllata; Non applicabile = domanda non pertinente, da motivare nelle note.</t>
  </si>
  <si>
    <t>Metodo di scoring</t>
  </si>
  <si>
    <t>Il punteggio è un indice interno di screening: ogni risposta negativa o incerta genera un rischio ponderato in base al peso della domanda. La percentuale di conformità è una misura orientativa della completezza dei presidi dichiarati; non rappresenta la probabilità statistica di commissione di un reato né la valutazione giudiziale del rischio.</t>
  </si>
  <si>
    <t>Soglie orientative</t>
  </si>
  <si>
    <t>Basso: rischio 0–20%; Medio: &gt;20–40%; Alto: &gt;40–60%; Critico: &gt;60%. La soglia non sostituisce la valutazione del settore, del sito, delle autorizzazioni, della condotta concreta e della normativa regionale o tecnica applicabile.</t>
  </si>
  <si>
    <t>Aggiornamenti inclusi</t>
  </si>
  <si>
    <t>Il questionario considera, tra le altre fonti, il testo coordinato del D.L. 8 agosto 2025, n. 116, convertito dalla L. 3 ottobre 2025, n. 147, e il D.Lgs. 21 aprile 2026, n. 81. Le date e la vigenza sono riportate nel foglio Fonti.</t>
  </si>
  <si>
    <t>Fonti documentali</t>
  </si>
  <si>
    <t>Sono stati utilizzati anche i volumi allegati “Gestire i rifiuti” (FBA, 2023), “PFU” (FBA, 2020) e il Commentario al D.Lgs. 231/2001 come materiali operativi e dottrinali. I volumi non sostituiscono il controllo della disciplina vigente.</t>
  </si>
  <si>
    <t>Invito all’approfondimento</t>
  </si>
  <si>
    <t>Un risultato Medio, Alto o Critico, una percentuale di compilazione incompleta o una risposta “Da verificare” su autorizzazioni, rifiuti, tracciabilità, bonifica o nuove fattispecie 2026 costituiscono segnali per una verifica professionale. Contatti dello Studio: [inserire e-mail] — [inserire telefono] — [inserire URL prenotazione].</t>
  </si>
  <si>
    <t>DASHBOARD — ESITO DEL CHECK-UP</t>
  </si>
  <si>
    <t>Compilare il Questionario: gli indicatori e le barre di attenzione si aggiornano in Excel.</t>
  </si>
  <si>
    <t>ANAGRAFICA IMPRESA</t>
  </si>
  <si>
    <t>Ragione sociale</t>
  </si>
  <si>
    <t>Settore / attività</t>
  </si>
  <si>
    <t>Sede / stabilimento</t>
  </si>
  <si>
    <t>Numero dipendenti</t>
  </si>
  <si>
    <t>Presenza autorizzazioni AIA/AUA/VIA</t>
  </si>
  <si>
    <t>Compilatore e ruolo</t>
  </si>
  <si>
    <t>Data compilazione</t>
  </si>
  <si>
    <t>Completamento</t>
  </si>
  <si>
    <t>Conformità dichiarata</t>
  </si>
  <si>
    <t>Rischio screening</t>
  </si>
  <si>
    <t>ESITO SINTETICO</t>
  </si>
  <si>
    <t>Livello di attenzione</t>
  </si>
  <si>
    <t>INDICATORI VISIVI</t>
  </si>
  <si>
    <t>Conformità</t>
  </si>
  <si>
    <t>Rischio</t>
  </si>
  <si>
    <t>RISCHIO PER AREA</t>
  </si>
  <si>
    <t>Domande</t>
  </si>
  <si>
    <t>Livello</t>
  </si>
  <si>
    <t>Barra rischio</t>
  </si>
  <si>
    <t>Alert</t>
  </si>
  <si>
    <t>RICHIESTA DI APPROFONDIMENTO</t>
  </si>
  <si>
    <t>Invia o conserva il report con le evidenze principali e contatta lo Studio Legale Napoletano per una verifica documentale, l’aggiornamento del MOG ambientale e la definizione di un piano di rientro. Recapiti: segreteria@studiolegalenapoletano.org — +390687082724 — www.studiolegalenapoletano.org.</t>
  </si>
  <si>
    <t>MATRICE DI RISCHIO 231</t>
  </si>
  <si>
    <t>Indice di esposizione calcolato sulle risposte al questionario. È una valutazione di screening e non una conclusione sulla responsabilità dell’ente.</t>
  </si>
  <si>
    <t>Famiglia / reato</t>
  </si>
  <si>
    <t>Processi sensibili</t>
  </si>
  <si>
    <t>Domande collegate</t>
  </si>
  <si>
    <t>Indice rischio</t>
  </si>
  <si>
    <t>Presidio prioritario</t>
  </si>
  <si>
    <t>Riferimento</t>
  </si>
  <si>
    <t>Governance, deleghe, OdV, formazione, audit e sistema disciplinare</t>
  </si>
  <si>
    <t>GOV-01…GOV-08; TRC-07</t>
  </si>
  <si>
    <t>Aggiornamento MOG e flussi OdV</t>
  </si>
  <si>
    <t>artt. 5-7 D.Lgs. 231/2001</t>
  </si>
  <si>
    <t>Gestione illecita/abbandono rifiuti</t>
  </si>
  <si>
    <t>Classificazione, deposito, trasporto, autorizzazioni, conferimenti</t>
  </si>
  <si>
    <t>RIF-01…RIF-09; TDF-01…TDF-05; PFU-01…PFU-04</t>
  </si>
  <si>
    <t>Qualifica filiera e controllo autorizzazioni</t>
  </si>
  <si>
    <t>artt. 255-256-bis, 258-259 D.Lgs. 152/2006; D.L. 116/2025</t>
  </si>
  <si>
    <t>Tracciabilità e falsità documentale</t>
  </si>
  <si>
    <t>FIR, registri, MUD, RENTRI, dati e riconciliazioni</t>
  </si>
  <si>
    <t>RIF-10; TRC-01…TRC-06; PEN-06</t>
  </si>
  <si>
    <t>Riconciliazione dati e gestione anomalie</t>
  </si>
  <si>
    <t>artt. 190, 193, 258, 260-bis D.Lgs. 152/2006; D.M. 59/2023</t>
  </si>
  <si>
    <t>Inquinamento/disastro ambientale</t>
  </si>
  <si>
    <t>Scarichi, emissioni, sostanze, incidenti, manutenzione</t>
  </si>
  <si>
    <t>ACQ-01…ACQ-05; EMI-01…EMI-04</t>
  </si>
  <si>
    <t>Monitoraggi, escalation e blocco sicuro</t>
  </si>
  <si>
    <t>artt. 452-bis, 452-quater, 452-quinquies c.p.; art. 25-undecies</t>
  </si>
  <si>
    <t>Bonifica e siti contaminati</t>
  </si>
  <si>
    <t>Incidenti, comunicazioni, caratterizzazione, bonifica, M&amp;A</t>
  </si>
  <si>
    <t>ACQ-05; BON-01…BON-04; TDF-03</t>
  </si>
  <si>
    <t>Registro siti e piano di intervento</t>
  </si>
  <si>
    <t>artt. 240, 242-253, 257 D.Lgs. 152/2006</t>
  </si>
  <si>
    <t>Commercio di prodotti inquinanti</t>
  </si>
  <si>
    <t>Product compliance, prodotti, circolazione, impatto ambientale</t>
  </si>
  <si>
    <t>PEN-01…PEN-03</t>
  </si>
  <si>
    <t>Dossier tecnico e legalità sostanziale</t>
  </si>
  <si>
    <t>art. 452-bis.1 c.p.; artt. 3 e 8 D.Lgs. 81/2026</t>
  </si>
  <si>
    <t>Sostanze ozono-lesive e gas fluorurati</t>
  </si>
  <si>
    <t>Inventario, acquisto, import/export, uso, rilascio, manutenzione</t>
  </si>
  <si>
    <t>PEN-04; PEN-05; PEN-07</t>
  </si>
  <si>
    <t>Inventario e controllo della filiera tecnica</t>
  </si>
  <si>
    <t>artt. 4-5 e 8 D.Lgs. 81/2026</t>
  </si>
  <si>
    <t>Traffico illecito e aggravanti</t>
  </si>
  <si>
    <t>Intermediari, costi anomali, siti contaminati, profitto, documenti</t>
  </si>
  <si>
    <t>TDF-03; TDF-04; PEN-06</t>
  </si>
  <si>
    <t>Due diligence rafforzata e escalation</t>
  </si>
  <si>
    <t>art. 25-undecies D.Lgs. 231/2001; D.L. 116/2025; art. 452-quaterdecies c.p.</t>
  </si>
  <si>
    <t>Nota: il punteggio misura la presenza dichiarata di gap sui controlli collegati, non la probabilità di condanna, la gravità effettiva del reato o l’importo della sanzione. Per il valore delle quote e l’applicabilità concreta occorre analizzare la fattispecie e l’ente.</t>
  </si>
  <si>
    <t>FONTI E AGGIORNAMENTO</t>
  </si>
  <si>
    <t>Fonti normative recuperate e materiali allegati usati per progettare il questionario. Verificare sempre il settore, il sito e le prescrizioni dell’autorizzazione.</t>
  </si>
  <si>
    <t>Fonte</t>
  </si>
  <si>
    <t>Vigenza / versione usata</t>
  </si>
  <si>
    <t>Rilevanza per il check-up</t>
  </si>
  <si>
    <t>D.Lgs. 3 aprile 2006, n. 152</t>
  </si>
  <si>
    <t>Versione 2026-08-28 — vigente</t>
  </si>
  <si>
    <t>Rifiuti, tracciabilità, scarichi, emissioni, bonifica e autorizzazioni</t>
  </si>
  <si>
    <t>D.Lgs. 8 giugno 2001, n. 231</t>
  </si>
  <si>
    <t>Versione 2026-09-15 — vigente</t>
  </si>
  <si>
    <t>Imputazione all’ente, MOG, OdV, sanzioni e art. 25-undecies</t>
  </si>
  <si>
    <t>D.L. 8 agosto 2025, n. 116</t>
  </si>
  <si>
    <t>Testo coordinato 2025-10-07 — vigente</t>
  </si>
  <si>
    <t>Inasprimenti su rifiuti, Albo, formulari e reati-presupposto</t>
  </si>
  <si>
    <t>L. 3 ottobre 2025, n. 147</t>
  </si>
  <si>
    <t>Versione 2025-10-03 — vigente</t>
  </si>
  <si>
    <t>Conversione del D.L. n. 116/2025</t>
  </si>
  <si>
    <t>D.Lgs. 21 aprile 2026, n. 81</t>
  </si>
  <si>
    <t>Versione 2026-04-21 — vigente dal 2026-06-02</t>
  </si>
  <si>
    <t>Recepimento Direttiva (UE) 2024/1203; nuove fattispecie e modifiche 231</t>
  </si>
  <si>
    <t>Direttiva (UE) 2024/1203</t>
  </si>
  <si>
    <t>Versione 2024-04-30 — vigente</t>
  </si>
  <si>
    <t>Quadro UE recepito dal D.Lgs. n. 81/2026</t>
  </si>
  <si>
    <t>L. 13 giugno 2025, n. 91</t>
  </si>
  <si>
    <t>Versione 2025-06-13 — vigente</t>
  </si>
  <si>
    <t>Delega europea, art. 9, richiamata dal D.Lgs. n. 81/2026</t>
  </si>
  <si>
    <t>D.M. 4 aprile 2023, n. 59</t>
  </si>
  <si>
    <t>Versione 2025-02-24 — vigente</t>
  </si>
  <si>
    <t>RENTRI, registri cronologici e FIR</t>
  </si>
  <si>
    <t>FBA, “Gestire i rifiuti” (2023)</t>
  </si>
  <si>
    <t>Materiale allegato — fonte dottrinale/operativa</t>
  </si>
  <si>
    <t>Classificazione, deposito, Albo, FIR, registri e controlli di filiera</t>
  </si>
  <si>
    <t>FBA, “PFU” (2020)</t>
  </si>
  <si>
    <t>Modulo PFU, ruoli, tracciabilità e documentazione</t>
  </si>
  <si>
    <t>Commentario al D.Lgs. 231/2001</t>
  </si>
  <si>
    <t>Materiale allegato — fonte dottrinale</t>
  </si>
  <si>
    <t>Matrice dei processi sensibili, MOG, OdV e presidi</t>
  </si>
  <si>
    <t>LISTE DI CONTROLLO</t>
  </si>
  <si>
    <t>Valori utilizzati dal questionario e legenda di scoring.</t>
  </si>
  <si>
    <t>Interpretazione</t>
  </si>
  <si>
    <t>Uso</t>
  </si>
  <si>
    <t>Sì</t>
  </si>
  <si>
    <t>Presidio dichiarato e documentato</t>
  </si>
  <si>
    <t>Nessun rischio aggiuntivo nello screening</t>
  </si>
  <si>
    <t>Parziale</t>
  </si>
  <si>
    <t>Presidio incompleto o non dimostrato integralmente</t>
  </si>
  <si>
    <t>Rischio medio ponderato</t>
  </si>
  <si>
    <t>No</t>
  </si>
  <si>
    <t>Presidio assente o inadeguato</t>
  </si>
  <si>
    <t>Rischio massimo ponderato</t>
  </si>
  <si>
    <t>Da verificare</t>
  </si>
  <si>
    <t>Informazione o evidenza non controllata</t>
  </si>
  <si>
    <t>Rischio prudenziale</t>
  </si>
  <si>
    <t>Non applicabile</t>
  </si>
  <si>
    <t>Domanda non pertinente</t>
  </si>
  <si>
    <t>Esclusa dal denominatore; motivare nelle note</t>
  </si>
  <si>
    <t>Formula</t>
  </si>
  <si>
    <t>Rischio ponderato = fattore rischio × peso. Conformità = 1 − (rischio ponderato / massimo applicabile).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</si>
</sst>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2" x14ac:knownFonts="1">
    <font>
      <sz val="11"/>
      <color theme="1"/>
      <name val="Calibri"/>
      <family val="2"/>
      <scheme val="minor"/>
    </font>
    <font>
      <sz val="12"/>
      <color theme="10"/>
      <name val="Calibri"/>
      <family val="2"/>
      <scheme val="minor"/>
    </font>
    <font>
      <b/>
      <sz val="18"/>
      <color rgb="FFFFFFFF"/>
      <name val="Arial"/>
      <family val="2"/>
    </font>
    <font>
      <sz val="11"/>
      <color theme="1"/>
      <name val="Arial"/>
      <family val="2"/>
    </font>
    <font>
      <i/>
      <sz val="10"/>
      <color rgb="FF666666"/>
      <name val="Arial"/>
      <family val="2"/>
    </font>
    <font>
      <b/>
      <sz val="11"/>
      <color rgb="FF17365D"/>
      <name val="Arial"/>
      <family val="2"/>
    </font>
    <font>
      <b/>
      <sz val="11"/>
      <color rgb="FFFFFFFF"/>
      <name val="Arial"/>
      <family val="2"/>
    </font>
    <font>
      <b/>
      <sz val="18"/>
      <color rgb="FF17365D"/>
      <name val="Arial"/>
      <family val="2"/>
    </font>
    <font>
      <b/>
      <sz val="14"/>
      <name val="Arial"/>
      <family val="2"/>
    </font>
    <font>
      <sz val="12"/>
      <color rgb="FF17365D"/>
      <name val="Arial"/>
      <family val="2"/>
    </font>
    <font>
      <sz val="12"/>
      <color theme="10"/>
      <name val="Arial"/>
      <family val="2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AF3F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E4DFEC"/>
      </patternFill>
    </fill>
    <fill>
      <patternFill patternType="solid">
        <fgColor rgb="FFFCE4D6"/>
      </patternFill>
    </fill>
    <fill>
      <patternFill patternType="solid">
        <fgColor rgb="FFF4CCCC"/>
      </patternFill>
    </fill>
    <fill>
      <patternFill patternType="solid">
        <fgColor rgb="FFEADCF8"/>
      </patternFill>
    </fill>
    <fill>
      <patternFill patternType="solid">
        <fgColor rgb="FFD9EAD3"/>
      </patternFill>
    </fill>
  </fills>
  <borders count="4">
    <border>
      <left/>
      <right/>
      <top/>
      <bottom/>
      <diagonal/>
    </border>
    <border>
      <left/>
      <right/>
      <top/>
      <bottom style="thin">
        <color rgb="FFB7C9D6"/>
      </bottom>
      <diagonal/>
    </border>
    <border>
      <left style="medium">
        <color rgb="FF17365D"/>
      </left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medium">
        <color rgb="FF17365D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6" fillId="2" borderId="2" xfId="0" applyFont="1" applyFill="1" applyBorder="1" applyAlignment="1">
      <alignment horizontal="center"/>
    </xf>
    <xf numFmtId="9" fontId="7" fillId="4" borderId="2" xfId="0" applyNumberFormat="1" applyFont="1" applyFill="1" applyBorder="1" applyAlignment="1">
      <alignment horizontal="center"/>
    </xf>
    <xf numFmtId="0" fontId="5" fillId="0" borderId="1" xfId="0" applyFont="1" applyBorder="1"/>
    <xf numFmtId="9" fontId="3" fillId="0" borderId="1" xfId="0" applyNumberFormat="1" applyFont="1" applyBorder="1"/>
    <xf numFmtId="0" fontId="6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9" fontId="3" fillId="0" borderId="1" xfId="0" applyNumberFormat="1" applyFont="1" applyBorder="1" applyAlignment="1">
      <alignment vertical="top" wrapText="1"/>
    </xf>
    <xf numFmtId="9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2" fillId="2" borderId="0" xfId="0" applyFont="1" applyFill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3" borderId="1" xfId="0" applyFont="1" applyFill="1" applyBorder="1"/>
    <xf numFmtId="0" fontId="3" fillId="0" borderId="1" xfId="0" applyFont="1" applyBorder="1"/>
    <xf numFmtId="0" fontId="6" fillId="2" borderId="0" xfId="0" applyFont="1" applyFill="1"/>
    <xf numFmtId="0" fontId="9" fillId="0" borderId="1" xfId="0" applyFont="1" applyBorder="1"/>
    <xf numFmtId="0" fontId="3" fillId="0" borderId="1" xfId="0" applyFont="1" applyBorder="1" applyAlignment="1">
      <alignment wrapText="1"/>
    </xf>
    <xf numFmtId="164" fontId="3" fillId="3" borderId="1" xfId="0" applyNumberFormat="1" applyFont="1" applyFill="1" applyBorder="1"/>
    <xf numFmtId="0" fontId="8" fillId="0" borderId="1" xfId="0" applyFont="1" applyBorder="1" applyAlignment="1">
      <alignment horizontal="center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wrapText="1"/>
    </xf>
    <xf numFmtId="0" fontId="11" fillId="3" borderId="0" xfId="0" applyFont="1" applyFill="1" applyAlignment="1">
      <alignment vertical="center" wrapText="1"/>
    </xf>
    <xf numFmtId="0" fontId="11" fillId="0" borderId="0" xfId="0" applyFont="1"/>
  </cellXfs>
  <cellStyles count="2">
    <cellStyle name="Collegamento ipertestuale" xfId="1" builtinId="8"/>
    <cellStyle name="Normale" xfId="0" builtinId="0"/>
  </cellStyles>
  <dxfs count="24">
    <dxf>
      <fill>
        <patternFill patternType="solid">
          <fgColor rgb="FFFFEB9C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FC7CE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C7CE"/>
        </patternFill>
      </fill>
    </dxf>
    <dxf>
      <font>
        <b/>
        <color rgb="FFFFC000"/>
      </font>
      <fill>
        <patternFill patternType="solid">
          <fgColor rgb="FFFFF2CC"/>
        </patternFill>
      </fill>
    </dxf>
    <dxf>
      <font>
        <b/>
        <color rgb="FFC00000"/>
      </font>
      <fill>
        <patternFill patternType="solid">
          <fgColor rgb="FFF4CCCC"/>
        </patternFill>
      </fill>
    </dxf>
    <dxf>
      <font>
        <b/>
        <color rgb="FF008000"/>
      </font>
      <fill>
        <patternFill patternType="solid">
          <fgColor rgb="FFE2F0D9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fgColor rgb="FFF4CCCC"/>
        </patternFill>
      </fill>
    </dxf>
    <dxf>
      <font>
        <b/>
        <color rgb="FFFFC000"/>
      </font>
      <fill>
        <patternFill patternType="solid">
          <fgColor rgb="FFFFF2CC"/>
        </patternFill>
      </fill>
    </dxf>
    <dxf>
      <font>
        <b/>
        <color rgb="FF008000"/>
      </font>
      <fill>
        <patternFill patternType="solid">
          <fgColor rgb="FFE2F0D9"/>
        </patternFill>
      </fill>
    </dxf>
    <dxf>
      <font>
        <b/>
        <color rgb="FFC00000"/>
      </font>
      <fill>
        <patternFill patternType="solid">
          <fgColor rgb="FFF4CCCC"/>
        </patternFill>
      </fill>
    </dxf>
    <dxf>
      <font>
        <b/>
        <color rgb="FFFFC000"/>
      </font>
      <fill>
        <patternFill patternType="solid">
          <fgColor rgb="FFFFF2CC"/>
        </patternFill>
      </fill>
    </dxf>
    <dxf>
      <font>
        <b/>
        <color rgb="FF008000"/>
      </font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next.aptus.ai/documents/akn/it/act/dlgs/STATO_ITALIANO/2006-04-03/0152/ITA@2026-08-28" TargetMode="External"/><Relationship Id="rId18" Type="http://schemas.openxmlformats.org/officeDocument/2006/relationships/hyperlink" Target="https://next.aptus.ai/documents/akn/it/act/dlgs/STATO_ITALIANO/2006-04-03/0152/ITA@2026-08-28" TargetMode="External"/><Relationship Id="rId26" Type="http://schemas.openxmlformats.org/officeDocument/2006/relationships/hyperlink" Target="https://next.aptus.ai/documents/akn/it/act/dlgs/STATO_ITALIANO/2006-04-03/0152/ITA@2026-08-28" TargetMode="External"/><Relationship Id="rId39" Type="http://schemas.openxmlformats.org/officeDocument/2006/relationships/hyperlink" Target="https://next.aptus.ai/documents/akn/it/act/dl/STATO_ITALIANO/2025-08-08/0116/ITA@2025-10-07" TargetMode="External"/><Relationship Id="rId21" Type="http://schemas.openxmlformats.org/officeDocument/2006/relationships/hyperlink" Target="https://next.aptus.ai/documents/akn/it/act/decree/AMBIENTE_ENERGETICA_MINISTERO_SICUREZZA/2023-04-04/0059/ITA@2025-02-24" TargetMode="External"/><Relationship Id="rId34" Type="http://schemas.openxmlformats.org/officeDocument/2006/relationships/hyperlink" Target="https://next.aptus.ai/documents/akn/it/act/dlgs/STATO_ITALIANO/2006-04-03/0152/ITA@2026-08-28" TargetMode="External"/><Relationship Id="rId42" Type="http://schemas.openxmlformats.org/officeDocument/2006/relationships/hyperlink" Target="https://next.aptus.ai/documents/akn/it/act/dlgs/STATO_ITALIANO/2001-06-08/0231/ITA@2026-09-15" TargetMode="External"/><Relationship Id="rId47" Type="http://schemas.openxmlformats.org/officeDocument/2006/relationships/hyperlink" Target="https://next.aptus.ai/documents/akn/it/act/dlgs/STATO_ITALIANO/2026-04-21/0081/ITA@2026-04-21" TargetMode="External"/><Relationship Id="rId50" Type="http://schemas.openxmlformats.org/officeDocument/2006/relationships/hyperlink" Target="https://next.aptus.ai/documents/akn/it/act/dlgs/STATO_ITALIANO/2026-04-21/0081/ITA@2026-04-21" TargetMode="External"/><Relationship Id="rId7" Type="http://schemas.openxmlformats.org/officeDocument/2006/relationships/hyperlink" Target="https://next.aptus.ai/documents/akn/it/act/dlgs/STATO_ITALIANO/2001-06-08/0231/ITA@2026-09-15" TargetMode="External"/><Relationship Id="rId2" Type="http://schemas.openxmlformats.org/officeDocument/2006/relationships/hyperlink" Target="https://next.aptus.ai/documents/akn/it/act/dlgs/STATO_ITALIANO/2001-06-08/0231/ITA@2026-09-15" TargetMode="External"/><Relationship Id="rId16" Type="http://schemas.openxmlformats.org/officeDocument/2006/relationships/hyperlink" Target="https://next.aptus.ai/documents/akn/it/act/dlgs/STATO_ITALIANO/2006-04-03/0152/ITA@2026-08-28" TargetMode="External"/><Relationship Id="rId29" Type="http://schemas.openxmlformats.org/officeDocument/2006/relationships/hyperlink" Target="https://next.aptus.ai/documents/akn/it/act/dlgs/STATO_ITALIANO/2001-06-08/0231/ITA@2026-09-15" TargetMode="External"/><Relationship Id="rId11" Type="http://schemas.openxmlformats.org/officeDocument/2006/relationships/hyperlink" Target="https://next.aptus.ai/documents/akn/it/act/dlgs/STATO_ITALIANO/2006-04-03/0152/ITA@2026-08-28" TargetMode="External"/><Relationship Id="rId24" Type="http://schemas.openxmlformats.org/officeDocument/2006/relationships/hyperlink" Target="https://next.aptus.ai/documents/akn/it/act/decree/AMBIENTE_ENERGETICA_MINISTERO_SICUREZZA/2023-04-04/0059/ITA@2025-02-24" TargetMode="External"/><Relationship Id="rId32" Type="http://schemas.openxmlformats.org/officeDocument/2006/relationships/hyperlink" Target="https://next.aptus.ai/documents/akn/it/act/dlgs/STATO_ITALIANO/2006-04-03/0152/ITA@2026-08-28" TargetMode="External"/><Relationship Id="rId37" Type="http://schemas.openxmlformats.org/officeDocument/2006/relationships/hyperlink" Target="https://next.aptus.ai/documents/akn/it/act/dlgs/STATO_ITALIANO/2006-04-03/0152/ITA@2026-08-28" TargetMode="External"/><Relationship Id="rId40" Type="http://schemas.openxmlformats.org/officeDocument/2006/relationships/hyperlink" Target="https://next.aptus.ai/documents/akn/it/act/dl/STATO_ITALIANO/2025-08-08/0116/ITA@2025-10-07" TargetMode="External"/><Relationship Id="rId45" Type="http://schemas.openxmlformats.org/officeDocument/2006/relationships/hyperlink" Target="https://next.aptus.ai/documents/akn/it/act/dlgs/STATO_ITALIANO/2026-04-21/0081/ITA@2026-04-21" TargetMode="External"/><Relationship Id="rId53" Type="http://schemas.openxmlformats.org/officeDocument/2006/relationships/hyperlink" Target="https://next.aptus.ai/documents/akn/it/act/dlgs/STATO_ITALIANO/2006-04-03/0152/ITA@2026-08-28" TargetMode="External"/><Relationship Id="rId5" Type="http://schemas.openxmlformats.org/officeDocument/2006/relationships/hyperlink" Target="https://next.aptus.ai/documents/akn/it/act/dlgs/STATO_ITALIANO/2001-06-08/0231/ITA@2026-09-15" TargetMode="External"/><Relationship Id="rId10" Type="http://schemas.openxmlformats.org/officeDocument/2006/relationships/hyperlink" Target="https://next.aptus.ai/documents/akn/it/act/dlgs/STATO_ITALIANO/2006-04-03/0152/ITA@2026-08-28" TargetMode="External"/><Relationship Id="rId19" Type="http://schemas.openxmlformats.org/officeDocument/2006/relationships/hyperlink" Target="https://next.aptus.ai/documents/akn/it/act/decree/AMBIENTE_ENERGETICA_MINISTERO_SICUREZZA/2023-04-04/0059/ITA@2025-02-24" TargetMode="External"/><Relationship Id="rId31" Type="http://schemas.openxmlformats.org/officeDocument/2006/relationships/hyperlink" Target="https://next.aptus.ai/documents/akn/it/act/dlgs/STATO_ITALIANO/2006-04-03/0152/ITA@2026-08-28" TargetMode="External"/><Relationship Id="rId44" Type="http://schemas.openxmlformats.org/officeDocument/2006/relationships/hyperlink" Target="https://next.aptus.ai/documents/akn/it/act/dlgs/STATO_ITALIANO/2026-04-21/0081/ITA@2026-04-21" TargetMode="External"/><Relationship Id="rId52" Type="http://schemas.openxmlformats.org/officeDocument/2006/relationships/hyperlink" Target="https://next.aptus.ai/documents/akn/it/act/dlgs/STATO_ITALIANO/2006-04-03/0152/ITA@2026-08-28" TargetMode="External"/><Relationship Id="rId4" Type="http://schemas.openxmlformats.org/officeDocument/2006/relationships/hyperlink" Target="https://next.aptus.ai/documents/akn/it/act/dlgs/STATO_ITALIANO/2001-06-08/0231/ITA@2026-09-15" TargetMode="External"/><Relationship Id="rId9" Type="http://schemas.openxmlformats.org/officeDocument/2006/relationships/hyperlink" Target="https://next.aptus.ai/documents/akn/it/act/dlgs/STATO_ITALIANO/2006-04-03/0152/ITA@2026-08-28" TargetMode="External"/><Relationship Id="rId14" Type="http://schemas.openxmlformats.org/officeDocument/2006/relationships/hyperlink" Target="https://next.aptus.ai/documents/akn/it/act/dlgs/STATO_ITALIANO/2006-04-03/0152/ITA@2026-08-28" TargetMode="External"/><Relationship Id="rId22" Type="http://schemas.openxmlformats.org/officeDocument/2006/relationships/hyperlink" Target="https://next.aptus.ai/documents/akn/it/act/decree/AMBIENTE_ENERGETICA_MINISTERO_SICUREZZA/2023-04-04/0059/ITA@2025-02-24" TargetMode="External"/><Relationship Id="rId27" Type="http://schemas.openxmlformats.org/officeDocument/2006/relationships/hyperlink" Target="https://next.aptus.ai/documents/akn/it/act/dlgs/STATO_ITALIANO/2006-04-03/0152/ITA@2026-08-28" TargetMode="External"/><Relationship Id="rId30" Type="http://schemas.openxmlformats.org/officeDocument/2006/relationships/hyperlink" Target="https://next.aptus.ai/documents/akn/it/act/dlgs/STATO_ITALIANO/2006-04-03/0152/ITA@2026-08-28" TargetMode="External"/><Relationship Id="rId35" Type="http://schemas.openxmlformats.org/officeDocument/2006/relationships/hyperlink" Target="https://next.aptus.ai/documents/akn/it/act/dlgs/STATO_ITALIANO/2006-04-03/0152/ITA@2026-08-28" TargetMode="External"/><Relationship Id="rId43" Type="http://schemas.openxmlformats.org/officeDocument/2006/relationships/hyperlink" Target="https://next.aptus.ai/documents/akn/it/act/dl/STATO_ITALIANO/2025-08-08/0116/ITA@2025-10-07" TargetMode="External"/><Relationship Id="rId48" Type="http://schemas.openxmlformats.org/officeDocument/2006/relationships/hyperlink" Target="https://next.aptus.ai/documents/akn/it/act/dlgs/STATO_ITALIANO/2026-04-21/0081/ITA@2026-04-21" TargetMode="External"/><Relationship Id="rId8" Type="http://schemas.openxmlformats.org/officeDocument/2006/relationships/hyperlink" Target="https://next.aptus.ai/documents/akn/it/act/dlgs/STATO_ITALIANO/2001-06-08/0231/ITA@2026-09-15" TargetMode="External"/><Relationship Id="rId51" Type="http://schemas.openxmlformats.org/officeDocument/2006/relationships/hyperlink" Target="https://next.aptus.ai/documents/akn/it/act/dlgs/STATO_ITALIANO/2006-04-03/0152/ITA@2026-08-28" TargetMode="External"/><Relationship Id="rId3" Type="http://schemas.openxmlformats.org/officeDocument/2006/relationships/hyperlink" Target="https://next.aptus.ai/documents/akn/it/act/dlgs/STATO_ITALIANO/2001-06-08/0231/ITA@2026-09-15" TargetMode="External"/><Relationship Id="rId12" Type="http://schemas.openxmlformats.org/officeDocument/2006/relationships/hyperlink" Target="https://next.aptus.ai/documents/akn/it/act/dlgs/STATO_ITALIANO/2006-04-03/0152/ITA@2026-08-28" TargetMode="External"/><Relationship Id="rId17" Type="http://schemas.openxmlformats.org/officeDocument/2006/relationships/hyperlink" Target="https://next.aptus.ai/documents/akn/it/act/dlgs/STATO_ITALIANO/2006-04-03/0152/ITA@2026-08-28" TargetMode="External"/><Relationship Id="rId25" Type="http://schemas.openxmlformats.org/officeDocument/2006/relationships/hyperlink" Target="https://next.aptus.ai/documents/akn/it/act/dlgs/STATO_ITALIANO/2001-06-08/0231/ITA@2026-09-15" TargetMode="External"/><Relationship Id="rId33" Type="http://schemas.openxmlformats.org/officeDocument/2006/relationships/hyperlink" Target="https://next.aptus.ai/documents/akn/it/act/dlgs/STATO_ITALIANO/2001-06-08/0231/ITA@2026-09-15" TargetMode="External"/><Relationship Id="rId38" Type="http://schemas.openxmlformats.org/officeDocument/2006/relationships/hyperlink" Target="https://next.aptus.ai/documents/akn/it/act/dlgs/STATO_ITALIANO/2006-04-03/0152/ITA@2026-08-28" TargetMode="External"/><Relationship Id="rId46" Type="http://schemas.openxmlformats.org/officeDocument/2006/relationships/hyperlink" Target="https://next.aptus.ai/documents/akn/it/act/dlgs/STATO_ITALIANO/2026-04-21/0081/ITA@2026-04-21" TargetMode="External"/><Relationship Id="rId20" Type="http://schemas.openxmlformats.org/officeDocument/2006/relationships/hyperlink" Target="https://next.aptus.ai/documents/akn/it/act/decree/AMBIENTE_ENERGETICA_MINISTERO_SICUREZZA/2023-04-04/0059/ITA@2025-02-24" TargetMode="External"/><Relationship Id="rId41" Type="http://schemas.openxmlformats.org/officeDocument/2006/relationships/hyperlink" Target="https://next.aptus.ai/documents/akn/it/act/dl/STATO_ITALIANO/2025-08-08/0116/ITA@2025-10-07" TargetMode="External"/><Relationship Id="rId54" Type="http://schemas.openxmlformats.org/officeDocument/2006/relationships/hyperlink" Target="https://next.aptus.ai/documents/akn/it/act/dlgs/STATO_ITALIANO/2006-04-03/0152/ITA@2026-08-28" TargetMode="External"/><Relationship Id="rId1" Type="http://schemas.openxmlformats.org/officeDocument/2006/relationships/hyperlink" Target="https://next.aptus.ai/documents/akn/it/act/dlgs/STATO_ITALIANO/2001-06-08/0231/ITA@2026-09-15" TargetMode="External"/><Relationship Id="rId6" Type="http://schemas.openxmlformats.org/officeDocument/2006/relationships/hyperlink" Target="https://next.aptus.ai/documents/akn/it/act/dlgs/STATO_ITALIANO/2006-04-03/0152/ITA@2026-08-28" TargetMode="External"/><Relationship Id="rId15" Type="http://schemas.openxmlformats.org/officeDocument/2006/relationships/hyperlink" Target="https://next.aptus.ai/documents/akn/it/act/dlgs/STATO_ITALIANO/2006-04-03/0152/ITA@2026-08-28" TargetMode="External"/><Relationship Id="rId23" Type="http://schemas.openxmlformats.org/officeDocument/2006/relationships/hyperlink" Target="https://next.aptus.ai/documents/akn/it/act/dlgs/STATO_ITALIANO/2006-04-03/0152/ITA@2026-08-28" TargetMode="External"/><Relationship Id="rId28" Type="http://schemas.openxmlformats.org/officeDocument/2006/relationships/hyperlink" Target="https://next.aptus.ai/documents/akn/it/act/dlgs/STATO_ITALIANO/2001-06-08/0231/ITA@2026-09-15" TargetMode="External"/><Relationship Id="rId36" Type="http://schemas.openxmlformats.org/officeDocument/2006/relationships/hyperlink" Target="https://next.aptus.ai/documents/akn/it/act/dlgs/STATO_ITALIANO/2006-04-03/0152/ITA@2026-08-28" TargetMode="External"/><Relationship Id="rId49" Type="http://schemas.openxmlformats.org/officeDocument/2006/relationships/hyperlink" Target="https://next.aptus.ai/documents/akn/it/act/dlgs/STATO_ITALIANO/2026-04-21/0081/ITA@2026-04-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"/>
  <sheetViews>
    <sheetView showGridLines="0" zoomScale="138" workbookViewId="0">
      <pane ySplit="3" topLeftCell="A4" activePane="bottomLeft" state="frozen"/>
      <selection pane="bottomLeft" activeCell="D3" sqref="D3"/>
    </sheetView>
  </sheetViews>
  <sheetFormatPr baseColWidth="10" defaultColWidth="8.83203125" defaultRowHeight="14" x14ac:dyDescent="0.15"/>
  <cols>
    <col min="1" max="1" width="23" style="1" customWidth="1"/>
    <col min="2" max="2" width="32" style="1" customWidth="1"/>
    <col min="3" max="8" width="18" style="1" customWidth="1"/>
    <col min="9" max="9" width="8.83203125" style="1" customWidth="1"/>
    <col min="10" max="16384" width="8.83203125" style="1"/>
  </cols>
  <sheetData>
    <row r="1" spans="1:8" ht="30" customHeight="1" x14ac:dyDescent="0.15">
      <c r="A1" s="26" t="s">
        <v>319</v>
      </c>
      <c r="B1" s="25"/>
      <c r="C1" s="25"/>
      <c r="D1" s="25"/>
      <c r="E1" s="25"/>
      <c r="F1" s="25"/>
      <c r="G1" s="25"/>
      <c r="H1" s="25"/>
    </row>
    <row r="2" spans="1:8" ht="34" customHeight="1" x14ac:dyDescent="0.15">
      <c r="A2" s="24" t="s">
        <v>320</v>
      </c>
      <c r="B2" s="25"/>
      <c r="C2" s="25"/>
      <c r="D2" s="25"/>
      <c r="E2" s="25"/>
      <c r="F2" s="25"/>
      <c r="G2" s="25"/>
      <c r="H2" s="25"/>
    </row>
    <row r="4" spans="1:8" ht="46" customHeight="1" x14ac:dyDescent="0.2">
      <c r="A4" s="2" t="s">
        <v>321</v>
      </c>
      <c r="B4" s="27" t="s">
        <v>322</v>
      </c>
      <c r="C4" s="28"/>
      <c r="D4" s="28"/>
      <c r="E4" s="28"/>
      <c r="F4" s="28"/>
      <c r="G4" s="28"/>
      <c r="H4" s="28"/>
    </row>
    <row r="5" spans="1:8" ht="46" customHeight="1" x14ac:dyDescent="0.2">
      <c r="A5" s="2" t="s">
        <v>323</v>
      </c>
      <c r="B5" s="27" t="s">
        <v>324</v>
      </c>
      <c r="C5" s="28"/>
      <c r="D5" s="28"/>
      <c r="E5" s="28"/>
      <c r="F5" s="28"/>
      <c r="G5" s="28"/>
      <c r="H5" s="28"/>
    </row>
    <row r="6" spans="1:8" ht="46" customHeight="1" x14ac:dyDescent="0.2">
      <c r="A6" s="2" t="s">
        <v>325</v>
      </c>
      <c r="B6" s="27" t="s">
        <v>326</v>
      </c>
      <c r="C6" s="28"/>
      <c r="D6" s="28"/>
      <c r="E6" s="28"/>
      <c r="F6" s="28"/>
      <c r="G6" s="28"/>
      <c r="H6" s="28"/>
    </row>
    <row r="7" spans="1:8" ht="46" customHeight="1" x14ac:dyDescent="0.2">
      <c r="A7" s="2" t="s">
        <v>327</v>
      </c>
      <c r="B7" s="27" t="s">
        <v>328</v>
      </c>
      <c r="C7" s="28"/>
      <c r="D7" s="28"/>
      <c r="E7" s="28"/>
      <c r="F7" s="28"/>
      <c r="G7" s="28"/>
      <c r="H7" s="28"/>
    </row>
    <row r="8" spans="1:8" ht="46" customHeight="1" x14ac:dyDescent="0.2">
      <c r="A8" s="2" t="s">
        <v>329</v>
      </c>
      <c r="B8" s="27" t="s">
        <v>330</v>
      </c>
      <c r="C8" s="28"/>
      <c r="D8" s="28"/>
      <c r="E8" s="28"/>
      <c r="F8" s="28"/>
      <c r="G8" s="28"/>
      <c r="H8" s="28"/>
    </row>
    <row r="9" spans="1:8" ht="46" customHeight="1" x14ac:dyDescent="0.2">
      <c r="A9" s="2" t="s">
        <v>331</v>
      </c>
      <c r="B9" s="27" t="s">
        <v>332</v>
      </c>
      <c r="C9" s="28"/>
      <c r="D9" s="28"/>
      <c r="E9" s="28"/>
      <c r="F9" s="28"/>
      <c r="G9" s="28"/>
      <c r="H9" s="28"/>
    </row>
    <row r="10" spans="1:8" ht="46" customHeight="1" x14ac:dyDescent="0.2">
      <c r="A10" s="2" t="s">
        <v>333</v>
      </c>
      <c r="B10" s="27" t="s">
        <v>334</v>
      </c>
      <c r="C10" s="28"/>
      <c r="D10" s="28"/>
      <c r="E10" s="28"/>
      <c r="F10" s="28"/>
      <c r="G10" s="28"/>
      <c r="H10" s="28"/>
    </row>
    <row r="11" spans="1:8" ht="46" customHeight="1" x14ac:dyDescent="0.2">
      <c r="A11" s="2" t="s">
        <v>335</v>
      </c>
      <c r="B11" s="27" t="s">
        <v>336</v>
      </c>
      <c r="C11" s="28"/>
      <c r="D11" s="28"/>
      <c r="E11" s="28"/>
      <c r="F11" s="28"/>
      <c r="G11" s="28"/>
      <c r="H11" s="28"/>
    </row>
  </sheetData>
  <mergeCells count="10">
    <mergeCell ref="B10:H10"/>
    <mergeCell ref="A1:H1"/>
    <mergeCell ref="B11:H11"/>
    <mergeCell ref="B7:H7"/>
    <mergeCell ref="B5:H5"/>
    <mergeCell ref="B8:H8"/>
    <mergeCell ref="B9:H9"/>
    <mergeCell ref="B4:H4"/>
    <mergeCell ref="A2:H2"/>
    <mergeCell ref="B6:H6"/>
  </mergeCell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7"/>
  <sheetViews>
    <sheetView tabSelected="1" topLeftCell="A32" zoomScale="188" workbookViewId="0">
      <selection activeCell="A40" sqref="A40"/>
    </sheetView>
  </sheetViews>
  <sheetFormatPr baseColWidth="10" defaultColWidth="8.83203125" defaultRowHeight="14" x14ac:dyDescent="0.15"/>
  <cols>
    <col min="1" max="1" width="36.6640625" style="1" customWidth="1"/>
    <col min="2" max="3" width="8.83203125" style="1" customWidth="1"/>
    <col min="4" max="4" width="24" style="1" customWidth="1"/>
    <col min="5" max="6" width="8.83203125" style="1" customWidth="1"/>
    <col min="7" max="7" width="21.83203125" style="1" customWidth="1"/>
    <col min="8" max="8" width="8.83203125" style="1" customWidth="1"/>
    <col min="9" max="16384" width="8.83203125" style="1"/>
  </cols>
  <sheetData>
    <row r="1" spans="1:9" ht="30" customHeight="1" x14ac:dyDescent="0.15">
      <c r="A1" s="26" t="s">
        <v>337</v>
      </c>
      <c r="B1" s="25"/>
      <c r="C1" s="25"/>
      <c r="D1" s="25"/>
      <c r="E1" s="25"/>
      <c r="F1" s="25"/>
      <c r="G1" s="25"/>
      <c r="H1" s="25"/>
      <c r="I1" s="25"/>
    </row>
    <row r="2" spans="1:9" ht="34" customHeight="1" x14ac:dyDescent="0.15">
      <c r="A2" s="24" t="s">
        <v>338</v>
      </c>
      <c r="B2" s="25"/>
      <c r="C2" s="25"/>
      <c r="D2" s="25"/>
      <c r="E2" s="25"/>
      <c r="F2" s="25"/>
      <c r="G2" s="25"/>
      <c r="H2" s="25"/>
      <c r="I2" s="25"/>
    </row>
    <row r="4" spans="1:9" x14ac:dyDescent="0.15">
      <c r="A4" s="31" t="s">
        <v>339</v>
      </c>
      <c r="B4" s="25"/>
      <c r="C4" s="25"/>
      <c r="D4" s="25"/>
      <c r="E4" s="25"/>
      <c r="F4" s="25"/>
      <c r="G4" s="25"/>
      <c r="H4" s="25"/>
      <c r="I4" s="25"/>
    </row>
    <row r="5" spans="1:9" ht="15" x14ac:dyDescent="0.2">
      <c r="A5" s="4" t="s">
        <v>340</v>
      </c>
      <c r="B5" s="29"/>
      <c r="C5" s="28"/>
      <c r="D5" s="28"/>
      <c r="E5" s="28"/>
      <c r="F5" s="30"/>
      <c r="G5" s="28"/>
      <c r="H5" s="28"/>
      <c r="I5" s="28"/>
    </row>
    <row r="6" spans="1:9" ht="15" x14ac:dyDescent="0.2">
      <c r="A6" s="4" t="s">
        <v>341</v>
      </c>
      <c r="B6" s="29"/>
      <c r="C6" s="28"/>
      <c r="D6" s="28"/>
      <c r="E6" s="28"/>
      <c r="F6" s="30"/>
      <c r="G6" s="28"/>
      <c r="H6" s="28"/>
      <c r="I6" s="28"/>
    </row>
    <row r="7" spans="1:9" ht="15" x14ac:dyDescent="0.2">
      <c r="A7" s="4" t="s">
        <v>342</v>
      </c>
      <c r="B7" s="29"/>
      <c r="C7" s="28"/>
      <c r="D7" s="28"/>
      <c r="E7" s="28"/>
      <c r="F7" s="30"/>
      <c r="G7" s="28"/>
      <c r="H7" s="28"/>
      <c r="I7" s="28"/>
    </row>
    <row r="8" spans="1:9" ht="15" x14ac:dyDescent="0.2">
      <c r="A8" s="4" t="s">
        <v>343</v>
      </c>
      <c r="B8" s="29"/>
      <c r="C8" s="28"/>
      <c r="D8" s="28"/>
      <c r="E8" s="28"/>
      <c r="F8" s="30"/>
      <c r="G8" s="28"/>
      <c r="H8" s="28"/>
      <c r="I8" s="28"/>
    </row>
    <row r="9" spans="1:9" ht="15" x14ac:dyDescent="0.2">
      <c r="A9" s="4" t="s">
        <v>344</v>
      </c>
      <c r="B9" s="29"/>
      <c r="C9" s="28"/>
      <c r="D9" s="28"/>
      <c r="E9" s="28"/>
      <c r="F9" s="30"/>
      <c r="G9" s="28"/>
      <c r="H9" s="28"/>
      <c r="I9" s="28"/>
    </row>
    <row r="10" spans="1:9" ht="15" x14ac:dyDescent="0.2">
      <c r="A10" s="4" t="s">
        <v>345</v>
      </c>
      <c r="B10" s="29"/>
      <c r="C10" s="28"/>
      <c r="D10" s="28"/>
      <c r="E10" s="28"/>
      <c r="F10" s="30"/>
      <c r="G10" s="28"/>
      <c r="H10" s="28"/>
      <c r="I10" s="28"/>
    </row>
    <row r="11" spans="1:9" ht="15" x14ac:dyDescent="0.2">
      <c r="A11" s="4" t="s">
        <v>346</v>
      </c>
      <c r="B11" s="34">
        <v>46284</v>
      </c>
      <c r="C11" s="28"/>
      <c r="D11" s="28"/>
      <c r="E11" s="28"/>
      <c r="F11" s="30"/>
      <c r="G11" s="28"/>
      <c r="H11" s="28"/>
      <c r="I11" s="28"/>
    </row>
    <row r="13" spans="1:9" ht="23" customHeight="1" x14ac:dyDescent="0.25">
      <c r="A13" s="5" t="s">
        <v>347</v>
      </c>
      <c r="B13" s="6">
        <f>IFERROR(COUNTIF(Questionario!$H$4:$H$57,"&lt;&gt;")/COUNTA(Questionario!$A$4:$A$57),"")</f>
        <v>0</v>
      </c>
      <c r="D13" s="5" t="s">
        <v>348</v>
      </c>
      <c r="E13" s="6" t="str">
        <f>IFERROR(1-SUM(Questionario!$K$4:$K$57)/SUM(Questionario!$L$4:$L$57),"")</f>
        <v/>
      </c>
      <c r="G13" s="5" t="s">
        <v>349</v>
      </c>
      <c r="H13" s="6" t="str">
        <f>IF(E13="","",1-E13)</f>
        <v/>
      </c>
    </row>
    <row r="15" spans="1:9" x14ac:dyDescent="0.15">
      <c r="A15" s="31" t="s">
        <v>350</v>
      </c>
      <c r="B15" s="25"/>
      <c r="C15" s="25"/>
      <c r="D15" s="25"/>
      <c r="E15" s="25"/>
      <c r="F15" s="25"/>
      <c r="G15" s="25"/>
      <c r="H15" s="25"/>
      <c r="I15" s="25"/>
    </row>
    <row r="16" spans="1:9" ht="18" customHeight="1" x14ac:dyDescent="0.2">
      <c r="A16" s="7" t="s">
        <v>351</v>
      </c>
      <c r="B16" s="35" t="str">
        <f>IF(H13="","DA COMPILARE",IF(H13&lt;=20%,"BASSO",IF(H13&lt;=40%,"MEDIO",IF(H13&lt;=60%,"ALTO","CRITICO"))))</f>
        <v>DA COMPILARE</v>
      </c>
      <c r="C16" s="28"/>
      <c r="D16" s="28"/>
      <c r="E16" s="7" t="s">
        <v>15</v>
      </c>
      <c r="F16" s="33" t="str">
        <f>IF(H13="","Completare il questionario",IF(H13&gt;40%,"Contatto professionale raccomandato",IF(H13&gt;20%,"Piano di miglioramento e verifica","Mantenere i presidi e documentare")))</f>
        <v>Completare il questionario</v>
      </c>
      <c r="G16" s="28"/>
      <c r="H16" s="28"/>
      <c r="I16" s="28"/>
    </row>
    <row r="18" spans="1:9" x14ac:dyDescent="0.15">
      <c r="A18" s="31" t="s">
        <v>352</v>
      </c>
      <c r="B18" s="25"/>
      <c r="C18" s="25"/>
      <c r="D18" s="25"/>
      <c r="E18" s="25"/>
      <c r="F18" s="25"/>
      <c r="G18" s="25"/>
      <c r="H18" s="25"/>
      <c r="I18" s="25"/>
    </row>
    <row r="19" spans="1:9" ht="16" customHeight="1" x14ac:dyDescent="0.2">
      <c r="A19" s="7" t="s">
        <v>347</v>
      </c>
      <c r="B19" s="32" t="str">
        <f>IF(B13="","",REPT("█",ROUND(B13*60,0))&amp;"  "&amp;TEXT(B13,"0%"))</f>
        <v xml:space="preserve">  0%</v>
      </c>
      <c r="C19" s="28"/>
      <c r="D19" s="28"/>
      <c r="E19" s="28"/>
      <c r="F19" s="28"/>
      <c r="G19" s="28"/>
      <c r="H19" s="28"/>
      <c r="I19" s="8">
        <f>IF(B13="","",B13)</f>
        <v>0</v>
      </c>
    </row>
    <row r="20" spans="1:9" ht="16" customHeight="1" x14ac:dyDescent="0.2">
      <c r="A20" s="7" t="s">
        <v>353</v>
      </c>
      <c r="B20" s="32" t="str">
        <f>IF(E13="","",REPT("█",ROUND(E13*60,0))&amp;"  "&amp;TEXT(E13,"0%"))</f>
        <v/>
      </c>
      <c r="C20" s="28"/>
      <c r="D20" s="28"/>
      <c r="E20" s="28"/>
      <c r="F20" s="28"/>
      <c r="G20" s="28"/>
      <c r="H20" s="28"/>
      <c r="I20" s="8" t="str">
        <f>IF(E13="","",E13)</f>
        <v/>
      </c>
    </row>
    <row r="21" spans="1:9" ht="16" customHeight="1" x14ac:dyDescent="0.2">
      <c r="A21" s="7" t="s">
        <v>354</v>
      </c>
      <c r="B21" s="32" t="str">
        <f>IF(H13="","",REPT("█",ROUND(H13*60,0))&amp;"  "&amp;TEXT(H13,"0%"))</f>
        <v/>
      </c>
      <c r="C21" s="28"/>
      <c r="D21" s="28"/>
      <c r="E21" s="28"/>
      <c r="F21" s="28"/>
      <c r="G21" s="28"/>
      <c r="H21" s="28"/>
      <c r="I21" s="8" t="str">
        <f>IF(H13="","",H13)</f>
        <v/>
      </c>
    </row>
    <row r="23" spans="1:9" x14ac:dyDescent="0.15">
      <c r="A23" s="31" t="s">
        <v>355</v>
      </c>
      <c r="B23" s="25"/>
      <c r="C23" s="25"/>
      <c r="D23" s="25"/>
      <c r="E23" s="25"/>
      <c r="F23" s="25"/>
      <c r="G23" s="25"/>
      <c r="H23" s="25"/>
      <c r="I23" s="25"/>
    </row>
    <row r="24" spans="1:9" ht="34" customHeight="1" x14ac:dyDescent="0.15">
      <c r="A24" s="9" t="s">
        <v>3</v>
      </c>
      <c r="B24" s="9" t="s">
        <v>356</v>
      </c>
      <c r="C24" s="9" t="s">
        <v>325</v>
      </c>
      <c r="D24" s="9" t="s">
        <v>353</v>
      </c>
      <c r="E24" s="9" t="s">
        <v>354</v>
      </c>
      <c r="F24" s="9" t="s">
        <v>357</v>
      </c>
      <c r="G24" s="9" t="s">
        <v>358</v>
      </c>
      <c r="H24" s="9" t="s">
        <v>359</v>
      </c>
      <c r="I24" s="9"/>
    </row>
    <row r="25" spans="1:9" ht="45" customHeight="1" x14ac:dyDescent="0.15">
      <c r="A25" s="10" t="s">
        <v>17</v>
      </c>
      <c r="B25" s="10">
        <f>COUNTIF(Questionario!$B$4:$B$57,A25)</f>
        <v>8</v>
      </c>
      <c r="C25" s="10">
        <f>COUNTIFS(Questionario!$B$4:$B$57,A25,Questionario!$H$4:$H$57,"&lt;&gt;")</f>
        <v>0</v>
      </c>
      <c r="D25" s="11" t="str">
        <f>IFERROR(1-SUMIF(Questionario!$B$4:$B$57,A25,Questionario!$K$4:$K$57)/SUMIF(Questionario!$B$4:$B$57,A25,Questionario!$L$4:$L$57),"")</f>
        <v/>
      </c>
      <c r="E25" s="11" t="str">
        <f t="shared" ref="E25:E33" si="0">IF(D25="","",1-D25)</f>
        <v/>
      </c>
      <c r="F25" s="10" t="str">
        <f t="shared" ref="F25:F33" si="1">IF(E25="","DA COMPILARE",IF(E25&lt;=20%,"BASSO",IF(E25&lt;=40%,"MEDIO",IF(E25&lt;=60%,"ALTO","CRITICO"))))</f>
        <v>DA COMPILARE</v>
      </c>
      <c r="G25" s="10" t="str">
        <f t="shared" ref="G25:G33" si="2">IF(E25="","",REPT("█",ROUND(E25*30,0)))</f>
        <v/>
      </c>
      <c r="H25" s="10" t="str">
        <f t="shared" ref="H25:H33" si="3">IF(C25=0,"DA COMPILARE",IF(C25&lt;B25,"INCOMPLETA",IF(E25&gt;40%,"PRIORITÀ","OK")))</f>
        <v>DA COMPILARE</v>
      </c>
      <c r="I25" s="10"/>
    </row>
    <row r="26" spans="1:9" ht="45" customHeight="1" x14ac:dyDescent="0.15">
      <c r="A26" s="10" t="s">
        <v>61</v>
      </c>
      <c r="B26" s="10">
        <f>COUNTIF(Questionario!$B$4:$B$57,A26)</f>
        <v>10</v>
      </c>
      <c r="C26" s="10">
        <f>COUNTIFS(Questionario!$B$4:$B$57,A26,Questionario!$H$4:$H$57,"&lt;&gt;")</f>
        <v>0</v>
      </c>
      <c r="D26" s="11" t="str">
        <f>IFERROR(1-SUMIF(Questionario!$B$4:$B$57,A26,Questionario!$K$4:$K$57)/SUMIF(Questionario!$B$4:$B$57,A26,Questionario!$L$4:$L$57),"")</f>
        <v/>
      </c>
      <c r="E26" s="11" t="str">
        <f t="shared" si="0"/>
        <v/>
      </c>
      <c r="F26" s="10" t="str">
        <f t="shared" si="1"/>
        <v>DA COMPILARE</v>
      </c>
      <c r="G26" s="10" t="str">
        <f t="shared" si="2"/>
        <v/>
      </c>
      <c r="H26" s="10" t="str">
        <f t="shared" si="3"/>
        <v>DA COMPILARE</v>
      </c>
      <c r="I26" s="10"/>
    </row>
    <row r="27" spans="1:9" ht="45" customHeight="1" x14ac:dyDescent="0.15">
      <c r="A27" s="10" t="s">
        <v>114</v>
      </c>
      <c r="B27" s="10">
        <f>COUNTIF(Questionario!$B$4:$B$57,A27)</f>
        <v>7</v>
      </c>
      <c r="C27" s="10">
        <f>COUNTIFS(Questionario!$B$4:$B$57,A27,Questionario!$H$4:$H$57,"&lt;&gt;")</f>
        <v>0</v>
      </c>
      <c r="D27" s="11" t="str">
        <f>IFERROR(1-SUMIF(Questionario!$B$4:$B$57,A27,Questionario!$K$4:$K$57)/SUMIF(Questionario!$B$4:$B$57,A27,Questionario!$L$4:$L$57),"")</f>
        <v/>
      </c>
      <c r="E27" s="11" t="str">
        <f t="shared" si="0"/>
        <v/>
      </c>
      <c r="F27" s="10" t="str">
        <f t="shared" si="1"/>
        <v>DA COMPILARE</v>
      </c>
      <c r="G27" s="10" t="str">
        <f t="shared" si="2"/>
        <v/>
      </c>
      <c r="H27" s="10" t="str">
        <f t="shared" si="3"/>
        <v>DA COMPILARE</v>
      </c>
      <c r="I27" s="10"/>
    </row>
    <row r="28" spans="1:9" ht="45" customHeight="1" x14ac:dyDescent="0.15">
      <c r="A28" s="10" t="s">
        <v>153</v>
      </c>
      <c r="B28" s="10">
        <f>COUNTIF(Questionario!$B$4:$B$57,A28)</f>
        <v>5</v>
      </c>
      <c r="C28" s="10">
        <f>COUNTIFS(Questionario!$B$4:$B$57,A28,Questionario!$H$4:$H$57,"&lt;&gt;")</f>
        <v>0</v>
      </c>
      <c r="D28" s="11" t="str">
        <f>IFERROR(1-SUMIF(Questionario!$B$4:$B$57,A28,Questionario!$K$4:$K$57)/SUMIF(Questionario!$B$4:$B$57,A28,Questionario!$L$4:$L$57),"")</f>
        <v/>
      </c>
      <c r="E28" s="11" t="str">
        <f t="shared" si="0"/>
        <v/>
      </c>
      <c r="F28" s="10" t="str">
        <f t="shared" si="1"/>
        <v>DA COMPILARE</v>
      </c>
      <c r="G28" s="10" t="str">
        <f t="shared" si="2"/>
        <v/>
      </c>
      <c r="H28" s="10" t="str">
        <f t="shared" si="3"/>
        <v>DA COMPILARE</v>
      </c>
      <c r="I28" s="10"/>
    </row>
    <row r="29" spans="1:9" ht="45" customHeight="1" x14ac:dyDescent="0.15">
      <c r="A29" s="10" t="s">
        <v>181</v>
      </c>
      <c r="B29" s="10">
        <f>COUNTIF(Questionario!$B$4:$B$57,A29)</f>
        <v>4</v>
      </c>
      <c r="C29" s="10">
        <f>COUNTIFS(Questionario!$B$4:$B$57,A29,Questionario!$H$4:$H$57,"&lt;&gt;")</f>
        <v>0</v>
      </c>
      <c r="D29" s="11" t="str">
        <f>IFERROR(1-SUMIF(Questionario!$B$4:$B$57,A29,Questionario!$K$4:$K$57)/SUMIF(Questionario!$B$4:$B$57,A29,Questionario!$L$4:$L$57),"")</f>
        <v/>
      </c>
      <c r="E29" s="11" t="str">
        <f t="shared" si="0"/>
        <v/>
      </c>
      <c r="F29" s="10" t="str">
        <f t="shared" si="1"/>
        <v>DA COMPILARE</v>
      </c>
      <c r="G29" s="10" t="str">
        <f t="shared" si="2"/>
        <v/>
      </c>
      <c r="H29" s="10" t="str">
        <f t="shared" si="3"/>
        <v>DA COMPILARE</v>
      </c>
      <c r="I29" s="10"/>
    </row>
    <row r="30" spans="1:9" ht="45" customHeight="1" x14ac:dyDescent="0.15">
      <c r="A30" s="10" t="s">
        <v>204</v>
      </c>
      <c r="B30" s="10">
        <f>COUNTIF(Questionario!$B$4:$B$57,A30)</f>
        <v>4</v>
      </c>
      <c r="C30" s="10">
        <f>COUNTIFS(Questionario!$B$4:$B$57,A30,Questionario!$H$4:$H$57,"&lt;&gt;")</f>
        <v>0</v>
      </c>
      <c r="D30" s="11" t="str">
        <f>IFERROR(1-SUMIF(Questionario!$B$4:$B$57,A30,Questionario!$K$4:$K$57)/SUMIF(Questionario!$B$4:$B$57,A30,Questionario!$L$4:$L$57),"")</f>
        <v/>
      </c>
      <c r="E30" s="11" t="str">
        <f t="shared" si="0"/>
        <v/>
      </c>
      <c r="F30" s="10" t="str">
        <f t="shared" si="1"/>
        <v>DA COMPILARE</v>
      </c>
      <c r="G30" s="10" t="str">
        <f t="shared" si="2"/>
        <v/>
      </c>
      <c r="H30" s="10" t="str">
        <f t="shared" si="3"/>
        <v>DA COMPILARE</v>
      </c>
      <c r="I30" s="10"/>
    </row>
    <row r="31" spans="1:9" ht="45" customHeight="1" x14ac:dyDescent="0.15">
      <c r="A31" s="10" t="s">
        <v>226</v>
      </c>
      <c r="B31" s="10">
        <f>COUNTIF(Questionario!$B$4:$B$57,A31)</f>
        <v>5</v>
      </c>
      <c r="C31" s="10">
        <f>COUNTIFS(Questionario!$B$4:$B$57,A31,Questionario!$H$4:$H$57,"&lt;&gt;")</f>
        <v>0</v>
      </c>
      <c r="D31" s="11" t="str">
        <f>IFERROR(1-SUMIF(Questionario!$B$4:$B$57,A31,Questionario!$K$4:$K$57)/SUMIF(Questionario!$B$4:$B$57,A31,Questionario!$L$4:$L$57),"")</f>
        <v/>
      </c>
      <c r="E31" s="11" t="str">
        <f t="shared" si="0"/>
        <v/>
      </c>
      <c r="F31" s="10" t="str">
        <f t="shared" si="1"/>
        <v>DA COMPILARE</v>
      </c>
      <c r="G31" s="10" t="str">
        <f t="shared" si="2"/>
        <v/>
      </c>
      <c r="H31" s="10" t="str">
        <f t="shared" si="3"/>
        <v>DA COMPILARE</v>
      </c>
      <c r="I31" s="10"/>
    </row>
    <row r="32" spans="1:9" ht="45" customHeight="1" x14ac:dyDescent="0.15">
      <c r="A32" s="10" t="s">
        <v>255</v>
      </c>
      <c r="B32" s="10">
        <f>COUNTIF(Questionario!$B$4:$B$57,A32)</f>
        <v>7</v>
      </c>
      <c r="C32" s="10">
        <f>COUNTIFS(Questionario!$B$4:$B$57,A32,Questionario!$H$4:$H$57,"&lt;&gt;")</f>
        <v>0</v>
      </c>
      <c r="D32" s="11" t="str">
        <f>IFERROR(1-SUMIF(Questionario!$B$4:$B$57,A32,Questionario!$K$4:$K$57)/SUMIF(Questionario!$B$4:$B$57,A32,Questionario!$L$4:$L$57),"")</f>
        <v/>
      </c>
      <c r="E32" s="11" t="str">
        <f t="shared" si="0"/>
        <v/>
      </c>
      <c r="F32" s="10" t="str">
        <f t="shared" si="1"/>
        <v>DA COMPILARE</v>
      </c>
      <c r="G32" s="10" t="str">
        <f t="shared" si="2"/>
        <v/>
      </c>
      <c r="H32" s="10" t="str">
        <f t="shared" si="3"/>
        <v>DA COMPILARE</v>
      </c>
      <c r="I32" s="10"/>
    </row>
    <row r="33" spans="1:9" ht="45" customHeight="1" x14ac:dyDescent="0.15">
      <c r="A33" s="10" t="s">
        <v>296</v>
      </c>
      <c r="B33" s="10">
        <f>COUNTIF(Questionario!$B$4:$B$57,A33)</f>
        <v>4</v>
      </c>
      <c r="C33" s="10">
        <f>COUNTIFS(Questionario!$B$4:$B$57,A33,Questionario!$H$4:$H$57,"&lt;&gt;")</f>
        <v>0</v>
      </c>
      <c r="D33" s="11" t="str">
        <f>IFERROR(1-SUMIF(Questionario!$B$4:$B$57,A33,Questionario!$K$4:$K$57)/SUMIF(Questionario!$B$4:$B$57,A33,Questionario!$L$4:$L$57),"")</f>
        <v/>
      </c>
      <c r="E33" s="11" t="str">
        <f t="shared" si="0"/>
        <v/>
      </c>
      <c r="F33" s="10" t="str">
        <f t="shared" si="1"/>
        <v>DA COMPILARE</v>
      </c>
      <c r="G33" s="10" t="str">
        <f t="shared" si="2"/>
        <v/>
      </c>
      <c r="H33" s="10" t="str">
        <f t="shared" si="3"/>
        <v>DA COMPILARE</v>
      </c>
      <c r="I33" s="10"/>
    </row>
    <row r="35" spans="1:9" x14ac:dyDescent="0.15">
      <c r="A35" s="31" t="s">
        <v>360</v>
      </c>
      <c r="B35" s="25"/>
      <c r="C35" s="25"/>
      <c r="D35" s="25"/>
      <c r="E35" s="25"/>
      <c r="F35" s="25"/>
      <c r="G35" s="25"/>
      <c r="H35" s="25"/>
      <c r="I35" s="25"/>
    </row>
    <row r="36" spans="1:9" ht="46" customHeight="1" x14ac:dyDescent="0.15">
      <c r="A36" s="38" t="s">
        <v>361</v>
      </c>
      <c r="B36" s="39"/>
      <c r="C36" s="39"/>
      <c r="D36" s="39"/>
      <c r="E36" s="39"/>
      <c r="F36" s="39"/>
      <c r="G36" s="39"/>
      <c r="H36" s="39"/>
      <c r="I36" s="39"/>
    </row>
    <row r="37" spans="1:9" x14ac:dyDescent="0.15">
      <c r="A37" s="39"/>
      <c r="B37" s="39"/>
      <c r="C37" s="39"/>
      <c r="D37" s="39"/>
      <c r="E37" s="39"/>
      <c r="F37" s="39"/>
      <c r="G37" s="39"/>
      <c r="H37" s="39"/>
      <c r="I37" s="39"/>
    </row>
  </sheetData>
  <mergeCells count="27">
    <mergeCell ref="A1:I1"/>
    <mergeCell ref="B10:E10"/>
    <mergeCell ref="B19:H19"/>
    <mergeCell ref="A35:I35"/>
    <mergeCell ref="A4:I4"/>
    <mergeCell ref="F10:I10"/>
    <mergeCell ref="F6:I6"/>
    <mergeCell ref="A36:I37"/>
    <mergeCell ref="F7:I7"/>
    <mergeCell ref="B21:H21"/>
    <mergeCell ref="B11:E11"/>
    <mergeCell ref="F5:I5"/>
    <mergeCell ref="B16:D16"/>
    <mergeCell ref="A15:I15"/>
    <mergeCell ref="B8:E8"/>
    <mergeCell ref="F8:I8"/>
    <mergeCell ref="B20:H20"/>
    <mergeCell ref="A2:I2"/>
    <mergeCell ref="F11:I11"/>
    <mergeCell ref="A23:I23"/>
    <mergeCell ref="B7:E7"/>
    <mergeCell ref="F16:I16"/>
    <mergeCell ref="B9:E9"/>
    <mergeCell ref="F9:I9"/>
    <mergeCell ref="B6:E6"/>
    <mergeCell ref="A18:I18"/>
    <mergeCell ref="B5:E5"/>
  </mergeCells>
  <conditionalFormatting sqref="B19:B20">
    <cfRule type="expression" dxfId="23" priority="11" stopIfTrue="1">
      <formula>$I19&gt;=0.8</formula>
    </cfRule>
    <cfRule type="expression" dxfId="22" priority="12" stopIfTrue="1">
      <formula>AND($I19&gt;0.4,$I19&lt;0.8)</formula>
    </cfRule>
    <cfRule type="expression" dxfId="21" priority="13" stopIfTrue="1">
      <formula>$I19&lt;=0.4</formula>
    </cfRule>
  </conditionalFormatting>
  <conditionalFormatting sqref="B21">
    <cfRule type="expression" dxfId="20" priority="17" stopIfTrue="1">
      <formula>$I21&lt;=0.2</formula>
    </cfRule>
    <cfRule type="expression" dxfId="19" priority="18" stopIfTrue="1">
      <formula>AND($I21&gt;0.2,$I21&lt;=0.4)</formula>
    </cfRule>
    <cfRule type="expression" dxfId="18" priority="19" stopIfTrue="1">
      <formula>$I21&gt;0.4</formula>
    </cfRule>
  </conditionalFormatting>
  <conditionalFormatting sqref="E25:E33">
    <cfRule type="cellIs" dxfId="17" priority="3" operator="greaterThan">
      <formula>0.6</formula>
    </cfRule>
    <cfRule type="cellIs" dxfId="16" priority="4" operator="between">
      <formula>0.4</formula>
      <formula>0.6</formula>
    </cfRule>
    <cfRule type="cellIs" dxfId="15" priority="5" operator="between">
      <formula>0.2</formula>
      <formula>0.4</formula>
    </cfRule>
    <cfRule type="cellIs" dxfId="14" priority="6" operator="lessThanOrEqual">
      <formula>0.2</formula>
    </cfRule>
  </conditionalFormatting>
  <conditionalFormatting sqref="F25:F33">
    <cfRule type="expression" dxfId="13" priority="1">
      <formula>OR(INDIRECT("F"&amp;ROW())="ALTO",INDIRECT("F"&amp;ROW())="CRITICO",INDIRECT("F"&amp;ROW())="PRIORITÀ")</formula>
    </cfRule>
  </conditionalFormatting>
  <conditionalFormatting sqref="G25:G33">
    <cfRule type="expression" dxfId="12" priority="20" stopIfTrue="1">
      <formula>$E25&lt;=0.2</formula>
    </cfRule>
    <cfRule type="expression" dxfId="11" priority="22" stopIfTrue="1">
      <formula>$E25&gt;0.4</formula>
    </cfRule>
    <cfRule type="expression" dxfId="10" priority="21" stopIfTrue="1">
      <formula>AND($E25&gt;0.2,$E25&lt;=0.4)</formula>
    </cfRule>
  </conditionalFormatting>
  <conditionalFormatting sqref="H13">
    <cfRule type="cellIs" dxfId="9" priority="7" operator="greaterThan">
      <formula>0.6</formula>
    </cfRule>
    <cfRule type="cellIs" dxfId="8" priority="8" operator="between">
      <formula>0.4</formula>
      <formula>0.6</formula>
    </cfRule>
    <cfRule type="cellIs" dxfId="7" priority="9" operator="between">
      <formula>0.2</formula>
      <formula>0.4</formula>
    </cfRule>
    <cfRule type="cellIs" dxfId="6" priority="10" operator="lessThanOrEqual">
      <formula>0.2</formula>
    </cfRule>
  </conditionalFormatting>
  <conditionalFormatting sqref="H25:H33">
    <cfRule type="expression" dxfId="5" priority="2">
      <formula>OR(INDIRECT("H"&amp;ROW())="ALTO",INDIRECT("H"&amp;ROW())="CRITICO",INDIRECT("H"&amp;ROW())="PRIORITÀ")</formula>
    </cfRule>
  </conditionalFormatting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7"/>
  <sheetViews>
    <sheetView showGridLines="0" zoomScale="60" zoomScaleNormal="60" workbookViewId="0">
      <pane ySplit="3" topLeftCell="A4" activePane="bottomLeft" state="frozen"/>
      <selection pane="bottomLeft" activeCell="D4" sqref="D4"/>
    </sheetView>
  </sheetViews>
  <sheetFormatPr baseColWidth="10" defaultColWidth="8.83203125" defaultRowHeight="14" x14ac:dyDescent="0.15"/>
  <cols>
    <col min="1" max="1" width="12" style="1" customWidth="1"/>
    <col min="2" max="2" width="25" style="1" customWidth="1"/>
    <col min="3" max="3" width="22" style="1" customWidth="1"/>
    <col min="4" max="4" width="62" style="1" customWidth="1"/>
    <col min="5" max="5" width="38" style="1" customWidth="1"/>
    <col min="6" max="6" width="83" style="1" customWidth="1"/>
    <col min="7" max="7" width="8" style="1" customWidth="1"/>
    <col min="8" max="8" width="18" style="1" customWidth="1"/>
    <col min="9" max="9" width="34" style="1" customWidth="1"/>
    <col min="10" max="10" width="14" style="1" customWidth="1"/>
    <col min="11" max="11" width="16" style="1" customWidth="1"/>
    <col min="12" max="13" width="18" style="1" customWidth="1"/>
    <col min="14" max="14" width="16" style="1" customWidth="1"/>
    <col min="15" max="15" width="8.83203125" style="1" customWidth="1"/>
    <col min="16" max="16384" width="8.83203125" style="1"/>
  </cols>
  <sheetData>
    <row r="1" spans="1:14" ht="30" customHeight="1" x14ac:dyDescent="0.15">
      <c r="A1" s="26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34" customHeight="1" x14ac:dyDescent="0.1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34" customHeight="1" x14ac:dyDescent="0.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spans="1:14" ht="54" customHeight="1" x14ac:dyDescent="0.15">
      <c r="A4" s="14" t="s">
        <v>16</v>
      </c>
      <c r="B4" s="14" t="s">
        <v>17</v>
      </c>
      <c r="C4" s="14" t="s">
        <v>18</v>
      </c>
      <c r="D4" s="3" t="s">
        <v>19</v>
      </c>
      <c r="E4" s="3" t="s">
        <v>20</v>
      </c>
      <c r="F4" s="15" t="s">
        <v>21</v>
      </c>
      <c r="G4" s="3">
        <v>5</v>
      </c>
      <c r="H4" s="3"/>
      <c r="I4" s="3" t="s">
        <v>22</v>
      </c>
      <c r="J4" s="12" t="str">
        <f t="shared" ref="J4:J35" si="0">IF(H4="","",IF(H4="Sì",0,IF(H4="Parziale",0.5,IF(H4="No",1,IF(H4="Da verificare",0.75,0)))))</f>
        <v/>
      </c>
      <c r="K4" s="3">
        <f t="shared" ref="K4:K35" si="1">IF(J4="",0,J4*G4)</f>
        <v>0</v>
      </c>
      <c r="L4" s="3">
        <f t="shared" ref="L4:L35" si="2">IF(OR(H4="",H4="Non applicabile"),0,G4)</f>
        <v>0</v>
      </c>
      <c r="M4" s="12" t="str">
        <f t="shared" ref="M4:M35" si="3">IF(L4=0,"",1-K4/L4)</f>
        <v/>
      </c>
      <c r="N4" s="3" t="str">
        <f t="shared" ref="N4:N35" si="4">IF(H4="","DA COMPILARE",IF(J4=0,"OK",IF(J4&lt;=0.5,"ATTENZIONE","PRIORITÀ")))</f>
        <v>DA COMPILARE</v>
      </c>
    </row>
    <row r="5" spans="1:14" ht="54" customHeight="1" x14ac:dyDescent="0.15">
      <c r="A5" s="14" t="s">
        <v>23</v>
      </c>
      <c r="B5" s="14" t="s">
        <v>17</v>
      </c>
      <c r="C5" s="14" t="s">
        <v>24</v>
      </c>
      <c r="D5" s="3" t="s">
        <v>25</v>
      </c>
      <c r="E5" s="3" t="s">
        <v>20</v>
      </c>
      <c r="F5" s="15" t="s">
        <v>26</v>
      </c>
      <c r="G5" s="3">
        <v>5</v>
      </c>
      <c r="H5" s="3"/>
      <c r="I5" s="3" t="s">
        <v>27</v>
      </c>
      <c r="J5" s="12" t="str">
        <f t="shared" si="0"/>
        <v/>
      </c>
      <c r="K5" s="3">
        <f t="shared" si="1"/>
        <v>0</v>
      </c>
      <c r="L5" s="3">
        <f t="shared" si="2"/>
        <v>0</v>
      </c>
      <c r="M5" s="12" t="str">
        <f t="shared" si="3"/>
        <v/>
      </c>
      <c r="N5" s="3" t="str">
        <f t="shared" si="4"/>
        <v>DA COMPILARE</v>
      </c>
    </row>
    <row r="6" spans="1:14" ht="54" customHeight="1" x14ac:dyDescent="0.15">
      <c r="A6" s="14" t="s">
        <v>28</v>
      </c>
      <c r="B6" s="14" t="s">
        <v>17</v>
      </c>
      <c r="C6" s="14" t="s">
        <v>29</v>
      </c>
      <c r="D6" s="3" t="s">
        <v>30</v>
      </c>
      <c r="E6" s="3" t="s">
        <v>31</v>
      </c>
      <c r="F6" s="15" t="s">
        <v>32</v>
      </c>
      <c r="G6" s="3">
        <v>5</v>
      </c>
      <c r="H6" s="3"/>
      <c r="I6" s="3" t="s">
        <v>33</v>
      </c>
      <c r="J6" s="12" t="str">
        <f t="shared" si="0"/>
        <v/>
      </c>
      <c r="K6" s="3">
        <f t="shared" si="1"/>
        <v>0</v>
      </c>
      <c r="L6" s="3">
        <f t="shared" si="2"/>
        <v>0</v>
      </c>
      <c r="M6" s="12" t="str">
        <f t="shared" si="3"/>
        <v/>
      </c>
      <c r="N6" s="3" t="str">
        <f t="shared" si="4"/>
        <v>DA COMPILARE</v>
      </c>
    </row>
    <row r="7" spans="1:14" ht="54" customHeight="1" x14ac:dyDescent="0.15">
      <c r="A7" s="14" t="s">
        <v>34</v>
      </c>
      <c r="B7" s="14" t="s">
        <v>17</v>
      </c>
      <c r="C7" s="14" t="s">
        <v>35</v>
      </c>
      <c r="D7" s="3" t="s">
        <v>36</v>
      </c>
      <c r="E7" s="3" t="s">
        <v>37</v>
      </c>
      <c r="F7" s="15" t="s">
        <v>38</v>
      </c>
      <c r="G7" s="3">
        <v>4</v>
      </c>
      <c r="H7" s="3"/>
      <c r="I7" s="3" t="s">
        <v>39</v>
      </c>
      <c r="J7" s="12" t="str">
        <f t="shared" si="0"/>
        <v/>
      </c>
      <c r="K7" s="3">
        <f t="shared" si="1"/>
        <v>0</v>
      </c>
      <c r="L7" s="3">
        <f t="shared" si="2"/>
        <v>0</v>
      </c>
      <c r="M7" s="12" t="str">
        <f t="shared" si="3"/>
        <v/>
      </c>
      <c r="N7" s="3" t="str">
        <f t="shared" si="4"/>
        <v>DA COMPILARE</v>
      </c>
    </row>
    <row r="8" spans="1:14" ht="54" customHeight="1" x14ac:dyDescent="0.15">
      <c r="A8" s="14" t="s">
        <v>40</v>
      </c>
      <c r="B8" s="14" t="s">
        <v>17</v>
      </c>
      <c r="C8" s="14" t="s">
        <v>41</v>
      </c>
      <c r="D8" s="3" t="s">
        <v>42</v>
      </c>
      <c r="E8" s="3" t="s">
        <v>37</v>
      </c>
      <c r="F8" s="15" t="s">
        <v>38</v>
      </c>
      <c r="G8" s="3">
        <v>4</v>
      </c>
      <c r="H8" s="3"/>
      <c r="I8" s="3" t="s">
        <v>43</v>
      </c>
      <c r="J8" s="12" t="str">
        <f t="shared" si="0"/>
        <v/>
      </c>
      <c r="K8" s="3">
        <f t="shared" si="1"/>
        <v>0</v>
      </c>
      <c r="L8" s="3">
        <f t="shared" si="2"/>
        <v>0</v>
      </c>
      <c r="M8" s="12" t="str">
        <f t="shared" si="3"/>
        <v/>
      </c>
      <c r="N8" s="3" t="str">
        <f t="shared" si="4"/>
        <v>DA COMPILARE</v>
      </c>
    </row>
    <row r="9" spans="1:14" ht="54" customHeight="1" x14ac:dyDescent="0.15">
      <c r="A9" s="14" t="s">
        <v>44</v>
      </c>
      <c r="B9" s="14" t="s">
        <v>17</v>
      </c>
      <c r="C9" s="14" t="s">
        <v>45</v>
      </c>
      <c r="D9" s="3" t="s">
        <v>46</v>
      </c>
      <c r="E9" s="3" t="s">
        <v>47</v>
      </c>
      <c r="F9" s="15" t="s">
        <v>48</v>
      </c>
      <c r="G9" s="3">
        <v>5</v>
      </c>
      <c r="H9" s="3"/>
      <c r="I9" s="3" t="s">
        <v>49</v>
      </c>
      <c r="J9" s="12" t="str">
        <f t="shared" si="0"/>
        <v/>
      </c>
      <c r="K9" s="3">
        <f t="shared" si="1"/>
        <v>0</v>
      </c>
      <c r="L9" s="3">
        <f t="shared" si="2"/>
        <v>0</v>
      </c>
      <c r="M9" s="12" t="str">
        <f t="shared" si="3"/>
        <v/>
      </c>
      <c r="N9" s="3" t="str">
        <f t="shared" si="4"/>
        <v>DA COMPILARE</v>
      </c>
    </row>
    <row r="10" spans="1:14" ht="54" customHeight="1" x14ac:dyDescent="0.15">
      <c r="A10" s="14" t="s">
        <v>50</v>
      </c>
      <c r="B10" s="14" t="s">
        <v>17</v>
      </c>
      <c r="C10" s="14" t="s">
        <v>51</v>
      </c>
      <c r="D10" s="3" t="s">
        <v>52</v>
      </c>
      <c r="E10" s="3" t="s">
        <v>53</v>
      </c>
      <c r="F10" s="15" t="s">
        <v>54</v>
      </c>
      <c r="G10" s="3">
        <v>5</v>
      </c>
      <c r="H10" s="3"/>
      <c r="I10" s="3" t="s">
        <v>55</v>
      </c>
      <c r="J10" s="12" t="str">
        <f t="shared" si="0"/>
        <v/>
      </c>
      <c r="K10" s="3">
        <f t="shared" si="1"/>
        <v>0</v>
      </c>
      <c r="L10" s="3">
        <f t="shared" si="2"/>
        <v>0</v>
      </c>
      <c r="M10" s="12" t="str">
        <f t="shared" si="3"/>
        <v/>
      </c>
      <c r="N10" s="3" t="str">
        <f t="shared" si="4"/>
        <v>DA COMPILARE</v>
      </c>
    </row>
    <row r="11" spans="1:14" ht="54" customHeight="1" x14ac:dyDescent="0.15">
      <c r="A11" s="14" t="s">
        <v>56</v>
      </c>
      <c r="B11" s="14" t="s">
        <v>17</v>
      </c>
      <c r="C11" s="14" t="s">
        <v>57</v>
      </c>
      <c r="D11" s="3" t="s">
        <v>58</v>
      </c>
      <c r="E11" s="3" t="s">
        <v>37</v>
      </c>
      <c r="F11" s="15" t="s">
        <v>38</v>
      </c>
      <c r="G11" s="3">
        <v>4</v>
      </c>
      <c r="H11" s="3"/>
      <c r="I11" s="3" t="s">
        <v>59</v>
      </c>
      <c r="J11" s="12" t="str">
        <f t="shared" si="0"/>
        <v/>
      </c>
      <c r="K11" s="3">
        <f t="shared" si="1"/>
        <v>0</v>
      </c>
      <c r="L11" s="3">
        <f t="shared" si="2"/>
        <v>0</v>
      </c>
      <c r="M11" s="12" t="str">
        <f t="shared" si="3"/>
        <v/>
      </c>
      <c r="N11" s="3" t="str">
        <f t="shared" si="4"/>
        <v>DA COMPILARE</v>
      </c>
    </row>
    <row r="12" spans="1:14" ht="54" customHeight="1" x14ac:dyDescent="0.15">
      <c r="A12" s="16" t="s">
        <v>60</v>
      </c>
      <c r="B12" s="16" t="s">
        <v>61</v>
      </c>
      <c r="C12" s="16" t="s">
        <v>62</v>
      </c>
      <c r="D12" s="3" t="s">
        <v>63</v>
      </c>
      <c r="E12" s="3" t="s">
        <v>47</v>
      </c>
      <c r="F12" s="15" t="s">
        <v>64</v>
      </c>
      <c r="G12" s="3">
        <v>4</v>
      </c>
      <c r="H12" s="3"/>
      <c r="I12" s="3" t="s">
        <v>65</v>
      </c>
      <c r="J12" s="12" t="str">
        <f t="shared" si="0"/>
        <v/>
      </c>
      <c r="K12" s="3">
        <f t="shared" si="1"/>
        <v>0</v>
      </c>
      <c r="L12" s="3">
        <f t="shared" si="2"/>
        <v>0</v>
      </c>
      <c r="M12" s="12" t="str">
        <f t="shared" si="3"/>
        <v/>
      </c>
      <c r="N12" s="3" t="str">
        <f t="shared" si="4"/>
        <v>DA COMPILARE</v>
      </c>
    </row>
    <row r="13" spans="1:14" ht="54" customHeight="1" x14ac:dyDescent="0.15">
      <c r="A13" s="16" t="s">
        <v>66</v>
      </c>
      <c r="B13" s="16" t="s">
        <v>61</v>
      </c>
      <c r="C13" s="16" t="s">
        <v>67</v>
      </c>
      <c r="D13" s="3" t="s">
        <v>68</v>
      </c>
      <c r="E13" s="3" t="s">
        <v>47</v>
      </c>
      <c r="F13" s="15" t="s">
        <v>69</v>
      </c>
      <c r="G13" s="3">
        <v>5</v>
      </c>
      <c r="H13" s="3"/>
      <c r="I13" s="3" t="s">
        <v>70</v>
      </c>
      <c r="J13" s="12" t="str">
        <f t="shared" si="0"/>
        <v/>
      </c>
      <c r="K13" s="3">
        <f t="shared" si="1"/>
        <v>0</v>
      </c>
      <c r="L13" s="3">
        <f t="shared" si="2"/>
        <v>0</v>
      </c>
      <c r="M13" s="12" t="str">
        <f t="shared" si="3"/>
        <v/>
      </c>
      <c r="N13" s="3" t="str">
        <f t="shared" si="4"/>
        <v>DA COMPILARE</v>
      </c>
    </row>
    <row r="14" spans="1:14" ht="54" customHeight="1" x14ac:dyDescent="0.15">
      <c r="A14" s="16" t="s">
        <v>71</v>
      </c>
      <c r="B14" s="16" t="s">
        <v>61</v>
      </c>
      <c r="C14" s="16" t="s">
        <v>72</v>
      </c>
      <c r="D14" s="3" t="s">
        <v>73</v>
      </c>
      <c r="E14" s="3" t="s">
        <v>47</v>
      </c>
      <c r="F14" s="15" t="s">
        <v>74</v>
      </c>
      <c r="G14" s="3">
        <v>4</v>
      </c>
      <c r="H14" s="3"/>
      <c r="I14" s="3" t="s">
        <v>75</v>
      </c>
      <c r="J14" s="12" t="str">
        <f t="shared" si="0"/>
        <v/>
      </c>
      <c r="K14" s="3">
        <f t="shared" si="1"/>
        <v>0</v>
      </c>
      <c r="L14" s="3">
        <f t="shared" si="2"/>
        <v>0</v>
      </c>
      <c r="M14" s="12" t="str">
        <f t="shared" si="3"/>
        <v/>
      </c>
      <c r="N14" s="3" t="str">
        <f t="shared" si="4"/>
        <v>DA COMPILARE</v>
      </c>
    </row>
    <row r="15" spans="1:14" ht="54" customHeight="1" x14ac:dyDescent="0.15">
      <c r="A15" s="16" t="s">
        <v>76</v>
      </c>
      <c r="B15" s="16" t="s">
        <v>61</v>
      </c>
      <c r="C15" s="16" t="s">
        <v>77</v>
      </c>
      <c r="D15" s="3" t="s">
        <v>78</v>
      </c>
      <c r="E15" s="3" t="s">
        <v>79</v>
      </c>
      <c r="F15" s="15" t="s">
        <v>80</v>
      </c>
      <c r="G15" s="3">
        <v>5</v>
      </c>
      <c r="H15" s="3"/>
      <c r="I15" s="3" t="s">
        <v>81</v>
      </c>
      <c r="J15" s="12" t="str">
        <f t="shared" si="0"/>
        <v/>
      </c>
      <c r="K15" s="3">
        <f t="shared" si="1"/>
        <v>0</v>
      </c>
      <c r="L15" s="3">
        <f t="shared" si="2"/>
        <v>0</v>
      </c>
      <c r="M15" s="12" t="str">
        <f t="shared" si="3"/>
        <v/>
      </c>
      <c r="N15" s="3" t="str">
        <f t="shared" si="4"/>
        <v>DA COMPILARE</v>
      </c>
    </row>
    <row r="16" spans="1:14" ht="54" customHeight="1" x14ac:dyDescent="0.15">
      <c r="A16" s="16" t="s">
        <v>82</v>
      </c>
      <c r="B16" s="16" t="s">
        <v>61</v>
      </c>
      <c r="C16" s="16" t="s">
        <v>83</v>
      </c>
      <c r="D16" s="3" t="s">
        <v>84</v>
      </c>
      <c r="E16" s="3" t="s">
        <v>79</v>
      </c>
      <c r="F16" s="15" t="s">
        <v>85</v>
      </c>
      <c r="G16" s="3">
        <v>5</v>
      </c>
      <c r="H16" s="3"/>
      <c r="I16" s="3" t="s">
        <v>86</v>
      </c>
      <c r="J16" s="12" t="str">
        <f t="shared" si="0"/>
        <v/>
      </c>
      <c r="K16" s="3">
        <f t="shared" si="1"/>
        <v>0</v>
      </c>
      <c r="L16" s="3">
        <f t="shared" si="2"/>
        <v>0</v>
      </c>
      <c r="M16" s="12" t="str">
        <f t="shared" si="3"/>
        <v/>
      </c>
      <c r="N16" s="3" t="str">
        <f t="shared" si="4"/>
        <v>DA COMPILARE</v>
      </c>
    </row>
    <row r="17" spans="1:14" ht="54" customHeight="1" x14ac:dyDescent="0.15">
      <c r="A17" s="16" t="s">
        <v>87</v>
      </c>
      <c r="B17" s="16" t="s">
        <v>61</v>
      </c>
      <c r="C17" s="16" t="s">
        <v>88</v>
      </c>
      <c r="D17" s="3" t="s">
        <v>89</v>
      </c>
      <c r="E17" s="3" t="s">
        <v>47</v>
      </c>
      <c r="F17" s="15" t="s">
        <v>90</v>
      </c>
      <c r="G17" s="3">
        <v>4</v>
      </c>
      <c r="H17" s="3"/>
      <c r="I17" s="3" t="s">
        <v>91</v>
      </c>
      <c r="J17" s="12" t="str">
        <f t="shared" si="0"/>
        <v/>
      </c>
      <c r="K17" s="3">
        <f t="shared" si="1"/>
        <v>0</v>
      </c>
      <c r="L17" s="3">
        <f t="shared" si="2"/>
        <v>0</v>
      </c>
      <c r="M17" s="12" t="str">
        <f t="shared" si="3"/>
        <v/>
      </c>
      <c r="N17" s="3" t="str">
        <f t="shared" si="4"/>
        <v>DA COMPILARE</v>
      </c>
    </row>
    <row r="18" spans="1:14" ht="54" customHeight="1" x14ac:dyDescent="0.15">
      <c r="A18" s="16" t="s">
        <v>92</v>
      </c>
      <c r="B18" s="16" t="s">
        <v>61</v>
      </c>
      <c r="C18" s="16" t="s">
        <v>93</v>
      </c>
      <c r="D18" s="3" t="s">
        <v>94</v>
      </c>
      <c r="E18" s="3" t="s">
        <v>47</v>
      </c>
      <c r="F18" s="15" t="s">
        <v>95</v>
      </c>
      <c r="G18" s="3">
        <v>5</v>
      </c>
      <c r="H18" s="3"/>
      <c r="I18" s="3" t="s">
        <v>96</v>
      </c>
      <c r="J18" s="12" t="str">
        <f t="shared" si="0"/>
        <v/>
      </c>
      <c r="K18" s="3">
        <f t="shared" si="1"/>
        <v>0</v>
      </c>
      <c r="L18" s="3">
        <f t="shared" si="2"/>
        <v>0</v>
      </c>
      <c r="M18" s="12" t="str">
        <f t="shared" si="3"/>
        <v/>
      </c>
      <c r="N18" s="3" t="str">
        <f t="shared" si="4"/>
        <v>DA COMPILARE</v>
      </c>
    </row>
    <row r="19" spans="1:14" ht="54" customHeight="1" x14ac:dyDescent="0.15">
      <c r="A19" s="16" t="s">
        <v>97</v>
      </c>
      <c r="B19" s="16" t="s">
        <v>61</v>
      </c>
      <c r="C19" s="16" t="s">
        <v>98</v>
      </c>
      <c r="D19" s="3" t="s">
        <v>99</v>
      </c>
      <c r="E19" s="3" t="s">
        <v>47</v>
      </c>
      <c r="F19" s="15" t="s">
        <v>100</v>
      </c>
      <c r="G19" s="3">
        <v>5</v>
      </c>
      <c r="H19" s="3"/>
      <c r="I19" s="3" t="s">
        <v>101</v>
      </c>
      <c r="J19" s="12" t="str">
        <f t="shared" si="0"/>
        <v/>
      </c>
      <c r="K19" s="3">
        <f t="shared" si="1"/>
        <v>0</v>
      </c>
      <c r="L19" s="3">
        <f t="shared" si="2"/>
        <v>0</v>
      </c>
      <c r="M19" s="12" t="str">
        <f t="shared" si="3"/>
        <v/>
      </c>
      <c r="N19" s="3" t="str">
        <f t="shared" si="4"/>
        <v>DA COMPILARE</v>
      </c>
    </row>
    <row r="20" spans="1:14" ht="54" customHeight="1" x14ac:dyDescent="0.15">
      <c r="A20" s="16" t="s">
        <v>102</v>
      </c>
      <c r="B20" s="16" t="s">
        <v>61</v>
      </c>
      <c r="C20" s="16" t="s">
        <v>103</v>
      </c>
      <c r="D20" s="3" t="s">
        <v>104</v>
      </c>
      <c r="E20" s="3" t="s">
        <v>47</v>
      </c>
      <c r="F20" s="15" t="s">
        <v>105</v>
      </c>
      <c r="G20" s="3">
        <v>5</v>
      </c>
      <c r="H20" s="3"/>
      <c r="I20" s="3" t="s">
        <v>106</v>
      </c>
      <c r="J20" s="12" t="str">
        <f t="shared" si="0"/>
        <v/>
      </c>
      <c r="K20" s="3">
        <f t="shared" si="1"/>
        <v>0</v>
      </c>
      <c r="L20" s="3">
        <f t="shared" si="2"/>
        <v>0</v>
      </c>
      <c r="M20" s="12" t="str">
        <f t="shared" si="3"/>
        <v/>
      </c>
      <c r="N20" s="3" t="str">
        <f t="shared" si="4"/>
        <v>DA COMPILARE</v>
      </c>
    </row>
    <row r="21" spans="1:14" ht="54" customHeight="1" x14ac:dyDescent="0.15">
      <c r="A21" s="16" t="s">
        <v>107</v>
      </c>
      <c r="B21" s="16" t="s">
        <v>61</v>
      </c>
      <c r="C21" s="16" t="s">
        <v>108</v>
      </c>
      <c r="D21" s="3" t="s">
        <v>109</v>
      </c>
      <c r="E21" s="3" t="s">
        <v>110</v>
      </c>
      <c r="F21" s="15" t="s">
        <v>111</v>
      </c>
      <c r="G21" s="3">
        <v>5</v>
      </c>
      <c r="H21" s="3"/>
      <c r="I21" s="3" t="s">
        <v>112</v>
      </c>
      <c r="J21" s="12" t="str">
        <f t="shared" si="0"/>
        <v/>
      </c>
      <c r="K21" s="3">
        <f t="shared" si="1"/>
        <v>0</v>
      </c>
      <c r="L21" s="3">
        <f t="shared" si="2"/>
        <v>0</v>
      </c>
      <c r="M21" s="12" t="str">
        <f t="shared" si="3"/>
        <v/>
      </c>
      <c r="N21" s="3" t="str">
        <f t="shared" si="4"/>
        <v>DA COMPILARE</v>
      </c>
    </row>
    <row r="22" spans="1:14" ht="54" customHeight="1" x14ac:dyDescent="0.15">
      <c r="A22" s="17" t="s">
        <v>113</v>
      </c>
      <c r="B22" s="17" t="s">
        <v>114</v>
      </c>
      <c r="C22" s="17" t="s">
        <v>115</v>
      </c>
      <c r="D22" s="3" t="s">
        <v>116</v>
      </c>
      <c r="E22" s="3" t="s">
        <v>117</v>
      </c>
      <c r="F22" s="15" t="s">
        <v>118</v>
      </c>
      <c r="G22" s="3">
        <v>5</v>
      </c>
      <c r="H22" s="3"/>
      <c r="I22" s="3" t="s">
        <v>119</v>
      </c>
      <c r="J22" s="12" t="str">
        <f t="shared" si="0"/>
        <v/>
      </c>
      <c r="K22" s="3">
        <f t="shared" si="1"/>
        <v>0</v>
      </c>
      <c r="L22" s="3">
        <f t="shared" si="2"/>
        <v>0</v>
      </c>
      <c r="M22" s="12" t="str">
        <f t="shared" si="3"/>
        <v/>
      </c>
      <c r="N22" s="3" t="str">
        <f t="shared" si="4"/>
        <v>DA COMPILARE</v>
      </c>
    </row>
    <row r="23" spans="1:14" ht="54" customHeight="1" x14ac:dyDescent="0.15">
      <c r="A23" s="17" t="s">
        <v>120</v>
      </c>
      <c r="B23" s="17" t="s">
        <v>114</v>
      </c>
      <c r="C23" s="17" t="s">
        <v>121</v>
      </c>
      <c r="D23" s="3" t="s">
        <v>122</v>
      </c>
      <c r="E23" s="3" t="s">
        <v>123</v>
      </c>
      <c r="F23" s="15" t="s">
        <v>124</v>
      </c>
      <c r="G23" s="3">
        <v>5</v>
      </c>
      <c r="H23" s="3"/>
      <c r="I23" s="3" t="s">
        <v>125</v>
      </c>
      <c r="J23" s="12" t="str">
        <f t="shared" si="0"/>
        <v/>
      </c>
      <c r="K23" s="3">
        <f t="shared" si="1"/>
        <v>0</v>
      </c>
      <c r="L23" s="3">
        <f t="shared" si="2"/>
        <v>0</v>
      </c>
      <c r="M23" s="12" t="str">
        <f t="shared" si="3"/>
        <v/>
      </c>
      <c r="N23" s="3" t="str">
        <f t="shared" si="4"/>
        <v>DA COMPILARE</v>
      </c>
    </row>
    <row r="24" spans="1:14" ht="54" customHeight="1" x14ac:dyDescent="0.15">
      <c r="A24" s="17" t="s">
        <v>126</v>
      </c>
      <c r="B24" s="17" t="s">
        <v>114</v>
      </c>
      <c r="C24" s="17" t="s">
        <v>127</v>
      </c>
      <c r="D24" s="3" t="s">
        <v>128</v>
      </c>
      <c r="E24" s="3" t="s">
        <v>129</v>
      </c>
      <c r="F24" s="15" t="s">
        <v>130</v>
      </c>
      <c r="G24" s="3">
        <v>5</v>
      </c>
      <c r="H24" s="3"/>
      <c r="I24" s="3" t="s">
        <v>131</v>
      </c>
      <c r="J24" s="12" t="str">
        <f t="shared" si="0"/>
        <v/>
      </c>
      <c r="K24" s="3">
        <f t="shared" si="1"/>
        <v>0</v>
      </c>
      <c r="L24" s="3">
        <f t="shared" si="2"/>
        <v>0</v>
      </c>
      <c r="M24" s="12" t="str">
        <f t="shared" si="3"/>
        <v/>
      </c>
      <c r="N24" s="3" t="str">
        <f t="shared" si="4"/>
        <v>DA COMPILARE</v>
      </c>
    </row>
    <row r="25" spans="1:14" ht="54" customHeight="1" x14ac:dyDescent="0.15">
      <c r="A25" s="17" t="s">
        <v>132</v>
      </c>
      <c r="B25" s="17" t="s">
        <v>114</v>
      </c>
      <c r="C25" s="17" t="s">
        <v>133</v>
      </c>
      <c r="D25" s="3" t="s">
        <v>134</v>
      </c>
      <c r="E25" s="3" t="s">
        <v>110</v>
      </c>
      <c r="F25" s="15" t="s">
        <v>135</v>
      </c>
      <c r="G25" s="3">
        <v>4</v>
      </c>
      <c r="H25" s="3"/>
      <c r="I25" s="3" t="s">
        <v>136</v>
      </c>
      <c r="J25" s="12" t="str">
        <f t="shared" si="0"/>
        <v/>
      </c>
      <c r="K25" s="3">
        <f t="shared" si="1"/>
        <v>0</v>
      </c>
      <c r="L25" s="3">
        <f t="shared" si="2"/>
        <v>0</v>
      </c>
      <c r="M25" s="12" t="str">
        <f t="shared" si="3"/>
        <v/>
      </c>
      <c r="N25" s="3" t="str">
        <f t="shared" si="4"/>
        <v>DA COMPILARE</v>
      </c>
    </row>
    <row r="26" spans="1:14" ht="54" customHeight="1" x14ac:dyDescent="0.15">
      <c r="A26" s="17" t="s">
        <v>137</v>
      </c>
      <c r="B26" s="17" t="s">
        <v>114</v>
      </c>
      <c r="C26" s="17" t="s">
        <v>138</v>
      </c>
      <c r="D26" s="3" t="s">
        <v>139</v>
      </c>
      <c r="E26" s="3" t="s">
        <v>110</v>
      </c>
      <c r="F26" s="15" t="s">
        <v>140</v>
      </c>
      <c r="G26" s="3">
        <v>4</v>
      </c>
      <c r="H26" s="3"/>
      <c r="I26" s="3" t="s">
        <v>141</v>
      </c>
      <c r="J26" s="12" t="str">
        <f t="shared" si="0"/>
        <v/>
      </c>
      <c r="K26" s="3">
        <f t="shared" si="1"/>
        <v>0</v>
      </c>
      <c r="L26" s="3">
        <f t="shared" si="2"/>
        <v>0</v>
      </c>
      <c r="M26" s="12" t="str">
        <f t="shared" si="3"/>
        <v/>
      </c>
      <c r="N26" s="3" t="str">
        <f t="shared" si="4"/>
        <v>DA COMPILARE</v>
      </c>
    </row>
    <row r="27" spans="1:14" ht="54" customHeight="1" x14ac:dyDescent="0.15">
      <c r="A27" s="17" t="s">
        <v>142</v>
      </c>
      <c r="B27" s="17" t="s">
        <v>114</v>
      </c>
      <c r="C27" s="17" t="s">
        <v>143</v>
      </c>
      <c r="D27" s="3" t="s">
        <v>144</v>
      </c>
      <c r="E27" s="3" t="s">
        <v>145</v>
      </c>
      <c r="F27" s="15" t="s">
        <v>146</v>
      </c>
      <c r="G27" s="3">
        <v>3</v>
      </c>
      <c r="H27" s="3"/>
      <c r="I27" s="3" t="s">
        <v>147</v>
      </c>
      <c r="J27" s="12" t="str">
        <f t="shared" si="0"/>
        <v/>
      </c>
      <c r="K27" s="3">
        <f t="shared" si="1"/>
        <v>0</v>
      </c>
      <c r="L27" s="3">
        <f t="shared" si="2"/>
        <v>0</v>
      </c>
      <c r="M27" s="12" t="str">
        <f t="shared" si="3"/>
        <v/>
      </c>
      <c r="N27" s="3" t="str">
        <f t="shared" si="4"/>
        <v>DA COMPILARE</v>
      </c>
    </row>
    <row r="28" spans="1:14" ht="54" customHeight="1" x14ac:dyDescent="0.15">
      <c r="A28" s="17" t="s">
        <v>148</v>
      </c>
      <c r="B28" s="17" t="s">
        <v>114</v>
      </c>
      <c r="C28" s="17" t="s">
        <v>149</v>
      </c>
      <c r="D28" s="3" t="s">
        <v>150</v>
      </c>
      <c r="E28" s="3" t="s">
        <v>37</v>
      </c>
      <c r="F28" s="15" t="s">
        <v>38</v>
      </c>
      <c r="G28" s="3">
        <v>3</v>
      </c>
      <c r="H28" s="3"/>
      <c r="I28" s="3" t="s">
        <v>151</v>
      </c>
      <c r="J28" s="12" t="str">
        <f t="shared" si="0"/>
        <v/>
      </c>
      <c r="K28" s="3">
        <f t="shared" si="1"/>
        <v>0</v>
      </c>
      <c r="L28" s="3">
        <f t="shared" si="2"/>
        <v>0</v>
      </c>
      <c r="M28" s="12" t="str">
        <f t="shared" si="3"/>
        <v/>
      </c>
      <c r="N28" s="3" t="str">
        <f t="shared" si="4"/>
        <v>DA COMPILARE</v>
      </c>
    </row>
    <row r="29" spans="1:14" ht="54" customHeight="1" x14ac:dyDescent="0.15">
      <c r="A29" s="18" t="s">
        <v>152</v>
      </c>
      <c r="B29" s="18" t="s">
        <v>153</v>
      </c>
      <c r="C29" s="18" t="s">
        <v>154</v>
      </c>
      <c r="D29" s="3" t="s">
        <v>155</v>
      </c>
      <c r="E29" s="3" t="s">
        <v>156</v>
      </c>
      <c r="F29" s="15" t="s">
        <v>157</v>
      </c>
      <c r="G29" s="3">
        <v>5</v>
      </c>
      <c r="H29" s="3"/>
      <c r="I29" s="3" t="s">
        <v>158</v>
      </c>
      <c r="J29" s="12" t="str">
        <f t="shared" si="0"/>
        <v/>
      </c>
      <c r="K29" s="3">
        <f t="shared" si="1"/>
        <v>0</v>
      </c>
      <c r="L29" s="3">
        <f t="shared" si="2"/>
        <v>0</v>
      </c>
      <c r="M29" s="12" t="str">
        <f t="shared" si="3"/>
        <v/>
      </c>
      <c r="N29" s="3" t="str">
        <f t="shared" si="4"/>
        <v>DA COMPILARE</v>
      </c>
    </row>
    <row r="30" spans="1:14" ht="54" customHeight="1" x14ac:dyDescent="0.15">
      <c r="A30" s="18" t="s">
        <v>159</v>
      </c>
      <c r="B30" s="18" t="s">
        <v>153</v>
      </c>
      <c r="C30" s="18" t="s">
        <v>160</v>
      </c>
      <c r="D30" s="3" t="s">
        <v>161</v>
      </c>
      <c r="E30" s="3" t="s">
        <v>156</v>
      </c>
      <c r="F30" s="15" t="s">
        <v>162</v>
      </c>
      <c r="G30" s="3">
        <v>5</v>
      </c>
      <c r="H30" s="3"/>
      <c r="I30" s="3" t="s">
        <v>163</v>
      </c>
      <c r="J30" s="12" t="str">
        <f t="shared" si="0"/>
        <v/>
      </c>
      <c r="K30" s="3">
        <f t="shared" si="1"/>
        <v>0</v>
      </c>
      <c r="L30" s="3">
        <f t="shared" si="2"/>
        <v>0</v>
      </c>
      <c r="M30" s="12" t="str">
        <f t="shared" si="3"/>
        <v/>
      </c>
      <c r="N30" s="3" t="str">
        <f t="shared" si="4"/>
        <v>DA COMPILARE</v>
      </c>
    </row>
    <row r="31" spans="1:14" ht="54" customHeight="1" x14ac:dyDescent="0.15">
      <c r="A31" s="18" t="s">
        <v>164</v>
      </c>
      <c r="B31" s="18" t="s">
        <v>153</v>
      </c>
      <c r="C31" s="18" t="s">
        <v>165</v>
      </c>
      <c r="D31" s="3" t="s">
        <v>166</v>
      </c>
      <c r="E31" s="3" t="s">
        <v>53</v>
      </c>
      <c r="F31" s="15" t="s">
        <v>54</v>
      </c>
      <c r="G31" s="3">
        <v>5</v>
      </c>
      <c r="H31" s="3"/>
      <c r="I31" s="3" t="s">
        <v>167</v>
      </c>
      <c r="J31" s="12" t="str">
        <f t="shared" si="0"/>
        <v/>
      </c>
      <c r="K31" s="3">
        <f t="shared" si="1"/>
        <v>0</v>
      </c>
      <c r="L31" s="3">
        <f t="shared" si="2"/>
        <v>0</v>
      </c>
      <c r="M31" s="12" t="str">
        <f t="shared" si="3"/>
        <v/>
      </c>
      <c r="N31" s="3" t="str">
        <f t="shared" si="4"/>
        <v>DA COMPILARE</v>
      </c>
    </row>
    <row r="32" spans="1:14" ht="54" customHeight="1" x14ac:dyDescent="0.15">
      <c r="A32" s="18" t="s">
        <v>168</v>
      </c>
      <c r="B32" s="18" t="s">
        <v>153</v>
      </c>
      <c r="C32" s="18" t="s">
        <v>169</v>
      </c>
      <c r="D32" s="3" t="s">
        <v>170</v>
      </c>
      <c r="E32" s="3" t="s">
        <v>171</v>
      </c>
      <c r="F32" s="15" t="s">
        <v>172</v>
      </c>
      <c r="G32" s="3">
        <v>4</v>
      </c>
      <c r="H32" s="3"/>
      <c r="I32" s="3" t="s">
        <v>173</v>
      </c>
      <c r="J32" s="12" t="str">
        <f t="shared" si="0"/>
        <v/>
      </c>
      <c r="K32" s="3">
        <f t="shared" si="1"/>
        <v>0</v>
      </c>
      <c r="L32" s="3">
        <f t="shared" si="2"/>
        <v>0</v>
      </c>
      <c r="M32" s="12" t="str">
        <f t="shared" si="3"/>
        <v/>
      </c>
      <c r="N32" s="3" t="str">
        <f t="shared" si="4"/>
        <v>DA COMPILARE</v>
      </c>
    </row>
    <row r="33" spans="1:14" ht="54" customHeight="1" x14ac:dyDescent="0.15">
      <c r="A33" s="18" t="s">
        <v>174</v>
      </c>
      <c r="B33" s="18" t="s">
        <v>153</v>
      </c>
      <c r="C33" s="18" t="s">
        <v>175</v>
      </c>
      <c r="D33" s="3" t="s">
        <v>176</v>
      </c>
      <c r="E33" s="3" t="s">
        <v>177</v>
      </c>
      <c r="F33" s="15" t="s">
        <v>178</v>
      </c>
      <c r="G33" s="3">
        <v>4</v>
      </c>
      <c r="H33" s="3"/>
      <c r="I33" s="3" t="s">
        <v>179</v>
      </c>
      <c r="J33" s="12" t="str">
        <f t="shared" si="0"/>
        <v/>
      </c>
      <c r="K33" s="3">
        <f t="shared" si="1"/>
        <v>0</v>
      </c>
      <c r="L33" s="3">
        <f t="shared" si="2"/>
        <v>0</v>
      </c>
      <c r="M33" s="12" t="str">
        <f t="shared" si="3"/>
        <v/>
      </c>
      <c r="N33" s="3" t="str">
        <f t="shared" si="4"/>
        <v>DA COMPILARE</v>
      </c>
    </row>
    <row r="34" spans="1:14" ht="54" customHeight="1" x14ac:dyDescent="0.15">
      <c r="A34" s="19" t="s">
        <v>180</v>
      </c>
      <c r="B34" s="19" t="s">
        <v>181</v>
      </c>
      <c r="C34" s="19" t="s">
        <v>182</v>
      </c>
      <c r="D34" s="3" t="s">
        <v>183</v>
      </c>
      <c r="E34" s="3" t="s">
        <v>184</v>
      </c>
      <c r="F34" s="15" t="s">
        <v>185</v>
      </c>
      <c r="G34" s="3">
        <v>5</v>
      </c>
      <c r="H34" s="3"/>
      <c r="I34" s="3" t="s">
        <v>186</v>
      </c>
      <c r="J34" s="12" t="str">
        <f t="shared" si="0"/>
        <v/>
      </c>
      <c r="K34" s="3">
        <f t="shared" si="1"/>
        <v>0</v>
      </c>
      <c r="L34" s="3">
        <f t="shared" si="2"/>
        <v>0</v>
      </c>
      <c r="M34" s="12" t="str">
        <f t="shared" si="3"/>
        <v/>
      </c>
      <c r="N34" s="3" t="str">
        <f t="shared" si="4"/>
        <v>DA COMPILARE</v>
      </c>
    </row>
    <row r="35" spans="1:14" ht="54" customHeight="1" x14ac:dyDescent="0.15">
      <c r="A35" s="19" t="s">
        <v>187</v>
      </c>
      <c r="B35" s="19" t="s">
        <v>181</v>
      </c>
      <c r="C35" s="19" t="s">
        <v>188</v>
      </c>
      <c r="D35" s="3" t="s">
        <v>189</v>
      </c>
      <c r="E35" s="3" t="s">
        <v>184</v>
      </c>
      <c r="F35" s="15" t="s">
        <v>190</v>
      </c>
      <c r="G35" s="3">
        <v>5</v>
      </c>
      <c r="H35" s="3"/>
      <c r="I35" s="3" t="s">
        <v>191</v>
      </c>
      <c r="J35" s="12" t="str">
        <f t="shared" si="0"/>
        <v/>
      </c>
      <c r="K35" s="3">
        <f t="shared" si="1"/>
        <v>0</v>
      </c>
      <c r="L35" s="3">
        <f t="shared" si="2"/>
        <v>0</v>
      </c>
      <c r="M35" s="12" t="str">
        <f t="shared" si="3"/>
        <v/>
      </c>
      <c r="N35" s="3" t="str">
        <f t="shared" si="4"/>
        <v>DA COMPILARE</v>
      </c>
    </row>
    <row r="36" spans="1:14" ht="54" customHeight="1" x14ac:dyDescent="0.15">
      <c r="A36" s="19" t="s">
        <v>192</v>
      </c>
      <c r="B36" s="19" t="s">
        <v>181</v>
      </c>
      <c r="C36" s="19" t="s">
        <v>193</v>
      </c>
      <c r="D36" s="3" t="s">
        <v>194</v>
      </c>
      <c r="E36" s="3" t="s">
        <v>195</v>
      </c>
      <c r="F36" s="15" t="s">
        <v>196</v>
      </c>
      <c r="G36" s="3">
        <v>4</v>
      </c>
      <c r="H36" s="3"/>
      <c r="I36" s="3" t="s">
        <v>197</v>
      </c>
      <c r="J36" s="12" t="str">
        <f t="shared" ref="J36:J57" si="5">IF(H36="","",IF(H36="Sì",0,IF(H36="Parziale",0.5,IF(H36="No",1,IF(H36="Da verificare",0.75,0)))))</f>
        <v/>
      </c>
      <c r="K36" s="3">
        <f t="shared" ref="K36:K67" si="6">IF(J36="",0,J36*G36)</f>
        <v>0</v>
      </c>
      <c r="L36" s="3">
        <f t="shared" ref="L36:L57" si="7">IF(OR(H36="",H36="Non applicabile"),0,G36)</f>
        <v>0</v>
      </c>
      <c r="M36" s="12" t="str">
        <f t="shared" ref="M36:M67" si="8">IF(L36=0,"",1-K36/L36)</f>
        <v/>
      </c>
      <c r="N36" s="3" t="str">
        <f t="shared" ref="N36:N57" si="9">IF(H36="","DA COMPILARE",IF(J36=0,"OK",IF(J36&lt;=0.5,"ATTENZIONE","PRIORITÀ")))</f>
        <v>DA COMPILARE</v>
      </c>
    </row>
    <row r="37" spans="1:14" ht="54" customHeight="1" x14ac:dyDescent="0.15">
      <c r="A37" s="19" t="s">
        <v>198</v>
      </c>
      <c r="B37" s="19" t="s">
        <v>181</v>
      </c>
      <c r="C37" s="19" t="s">
        <v>199</v>
      </c>
      <c r="D37" s="3" t="s">
        <v>200</v>
      </c>
      <c r="E37" s="3" t="s">
        <v>184</v>
      </c>
      <c r="F37" s="15" t="s">
        <v>201</v>
      </c>
      <c r="G37" s="3">
        <v>5</v>
      </c>
      <c r="H37" s="3"/>
      <c r="I37" s="3" t="s">
        <v>202</v>
      </c>
      <c r="J37" s="12" t="str">
        <f t="shared" si="5"/>
        <v/>
      </c>
      <c r="K37" s="3">
        <f t="shared" si="6"/>
        <v>0</v>
      </c>
      <c r="L37" s="3">
        <f t="shared" si="7"/>
        <v>0</v>
      </c>
      <c r="M37" s="12" t="str">
        <f t="shared" si="8"/>
        <v/>
      </c>
      <c r="N37" s="3" t="str">
        <f t="shared" si="9"/>
        <v>DA COMPILARE</v>
      </c>
    </row>
    <row r="38" spans="1:14" ht="54" customHeight="1" x14ac:dyDescent="0.15">
      <c r="A38" s="20" t="s">
        <v>203</v>
      </c>
      <c r="B38" s="20" t="s">
        <v>204</v>
      </c>
      <c r="C38" s="20" t="s">
        <v>205</v>
      </c>
      <c r="D38" s="3" t="s">
        <v>206</v>
      </c>
      <c r="E38" s="3" t="s">
        <v>177</v>
      </c>
      <c r="F38" s="15" t="s">
        <v>207</v>
      </c>
      <c r="G38" s="3">
        <v>5</v>
      </c>
      <c r="H38" s="3"/>
      <c r="I38" s="3" t="s">
        <v>208</v>
      </c>
      <c r="J38" s="12" t="str">
        <f t="shared" si="5"/>
        <v/>
      </c>
      <c r="K38" s="3">
        <f t="shared" si="6"/>
        <v>0</v>
      </c>
      <c r="L38" s="3">
        <f t="shared" si="7"/>
        <v>0</v>
      </c>
      <c r="M38" s="12" t="str">
        <f t="shared" si="8"/>
        <v/>
      </c>
      <c r="N38" s="3" t="str">
        <f t="shared" si="9"/>
        <v>DA COMPILARE</v>
      </c>
    </row>
    <row r="39" spans="1:14" ht="54" customHeight="1" x14ac:dyDescent="0.15">
      <c r="A39" s="20" t="s">
        <v>209</v>
      </c>
      <c r="B39" s="20" t="s">
        <v>204</v>
      </c>
      <c r="C39" s="20" t="s">
        <v>210</v>
      </c>
      <c r="D39" s="3" t="s">
        <v>211</v>
      </c>
      <c r="E39" s="3" t="s">
        <v>177</v>
      </c>
      <c r="F39" s="15" t="s">
        <v>212</v>
      </c>
      <c r="G39" s="3">
        <v>5</v>
      </c>
      <c r="H39" s="3"/>
      <c r="I39" s="3" t="s">
        <v>213</v>
      </c>
      <c r="J39" s="12" t="str">
        <f t="shared" si="5"/>
        <v/>
      </c>
      <c r="K39" s="3">
        <f t="shared" si="6"/>
        <v>0</v>
      </c>
      <c r="L39" s="3">
        <f t="shared" si="7"/>
        <v>0</v>
      </c>
      <c r="M39" s="12" t="str">
        <f t="shared" si="8"/>
        <v/>
      </c>
      <c r="N39" s="3" t="str">
        <f t="shared" si="9"/>
        <v>DA COMPILARE</v>
      </c>
    </row>
    <row r="40" spans="1:14" ht="54" customHeight="1" x14ac:dyDescent="0.15">
      <c r="A40" s="20" t="s">
        <v>214</v>
      </c>
      <c r="B40" s="20" t="s">
        <v>204</v>
      </c>
      <c r="C40" s="20" t="s">
        <v>215</v>
      </c>
      <c r="D40" s="3" t="s">
        <v>216</v>
      </c>
      <c r="E40" s="3" t="s">
        <v>177</v>
      </c>
      <c r="F40" s="15" t="s">
        <v>217</v>
      </c>
      <c r="G40" s="3">
        <v>5</v>
      </c>
      <c r="H40" s="3"/>
      <c r="I40" s="3" t="s">
        <v>218</v>
      </c>
      <c r="J40" s="12" t="str">
        <f t="shared" si="5"/>
        <v/>
      </c>
      <c r="K40" s="3">
        <f t="shared" si="6"/>
        <v>0</v>
      </c>
      <c r="L40" s="3">
        <f t="shared" si="7"/>
        <v>0</v>
      </c>
      <c r="M40" s="12" t="str">
        <f t="shared" si="8"/>
        <v/>
      </c>
      <c r="N40" s="3" t="str">
        <f t="shared" si="9"/>
        <v>DA COMPILARE</v>
      </c>
    </row>
    <row r="41" spans="1:14" ht="54" customHeight="1" x14ac:dyDescent="0.15">
      <c r="A41" s="20" t="s">
        <v>219</v>
      </c>
      <c r="B41" s="20" t="s">
        <v>204</v>
      </c>
      <c r="C41" s="20" t="s">
        <v>220</v>
      </c>
      <c r="D41" s="3" t="s">
        <v>221</v>
      </c>
      <c r="E41" s="3" t="s">
        <v>222</v>
      </c>
      <c r="F41" s="15" t="s">
        <v>223</v>
      </c>
      <c r="G41" s="3">
        <v>4</v>
      </c>
      <c r="H41" s="3"/>
      <c r="I41" s="3" t="s">
        <v>224</v>
      </c>
      <c r="J41" s="12" t="str">
        <f t="shared" si="5"/>
        <v/>
      </c>
      <c r="K41" s="3">
        <f t="shared" si="6"/>
        <v>0</v>
      </c>
      <c r="L41" s="3">
        <f t="shared" si="7"/>
        <v>0</v>
      </c>
      <c r="M41" s="12" t="str">
        <f t="shared" si="8"/>
        <v/>
      </c>
      <c r="N41" s="3" t="str">
        <f t="shared" si="9"/>
        <v>DA COMPILARE</v>
      </c>
    </row>
    <row r="42" spans="1:14" ht="54" customHeight="1" x14ac:dyDescent="0.15">
      <c r="A42" s="21" t="s">
        <v>225</v>
      </c>
      <c r="B42" s="21" t="s">
        <v>226</v>
      </c>
      <c r="C42" s="21" t="s">
        <v>227</v>
      </c>
      <c r="D42" s="3" t="s">
        <v>228</v>
      </c>
      <c r="E42" s="3" t="s">
        <v>229</v>
      </c>
      <c r="F42" s="15" t="s">
        <v>230</v>
      </c>
      <c r="G42" s="3">
        <v>5</v>
      </c>
      <c r="H42" s="3"/>
      <c r="I42" s="3" t="s">
        <v>231</v>
      </c>
      <c r="J42" s="12" t="str">
        <f t="shared" si="5"/>
        <v/>
      </c>
      <c r="K42" s="3">
        <f t="shared" si="6"/>
        <v>0</v>
      </c>
      <c r="L42" s="3">
        <f t="shared" si="7"/>
        <v>0</v>
      </c>
      <c r="M42" s="12" t="str">
        <f t="shared" si="8"/>
        <v/>
      </c>
      <c r="N42" s="3" t="str">
        <f t="shared" si="9"/>
        <v>DA COMPILARE</v>
      </c>
    </row>
    <row r="43" spans="1:14" ht="54" customHeight="1" x14ac:dyDescent="0.15">
      <c r="A43" s="21" t="s">
        <v>232</v>
      </c>
      <c r="B43" s="21" t="s">
        <v>226</v>
      </c>
      <c r="C43" s="21" t="s">
        <v>233</v>
      </c>
      <c r="D43" s="3" t="s">
        <v>234</v>
      </c>
      <c r="E43" s="3" t="s">
        <v>235</v>
      </c>
      <c r="F43" s="15" t="s">
        <v>236</v>
      </c>
      <c r="G43" s="3">
        <v>5</v>
      </c>
      <c r="H43" s="3"/>
      <c r="I43" s="3" t="s">
        <v>237</v>
      </c>
      <c r="J43" s="12" t="str">
        <f t="shared" si="5"/>
        <v/>
      </c>
      <c r="K43" s="3">
        <f t="shared" si="6"/>
        <v>0</v>
      </c>
      <c r="L43" s="3">
        <f t="shared" si="7"/>
        <v>0</v>
      </c>
      <c r="M43" s="12" t="str">
        <f t="shared" si="8"/>
        <v/>
      </c>
      <c r="N43" s="3" t="str">
        <f t="shared" si="9"/>
        <v>DA COMPILARE</v>
      </c>
    </row>
    <row r="44" spans="1:14" ht="54" customHeight="1" x14ac:dyDescent="0.15">
      <c r="A44" s="21" t="s">
        <v>238</v>
      </c>
      <c r="B44" s="21" t="s">
        <v>226</v>
      </c>
      <c r="C44" s="21" t="s">
        <v>239</v>
      </c>
      <c r="D44" s="3" t="s">
        <v>240</v>
      </c>
      <c r="E44" s="3" t="s">
        <v>229</v>
      </c>
      <c r="F44" s="15" t="s">
        <v>241</v>
      </c>
      <c r="G44" s="3">
        <v>5</v>
      </c>
      <c r="H44" s="3"/>
      <c r="I44" s="3" t="s">
        <v>242</v>
      </c>
      <c r="J44" s="12" t="str">
        <f t="shared" si="5"/>
        <v/>
      </c>
      <c r="K44" s="3">
        <f t="shared" si="6"/>
        <v>0</v>
      </c>
      <c r="L44" s="3">
        <f t="shared" si="7"/>
        <v>0</v>
      </c>
      <c r="M44" s="12" t="str">
        <f t="shared" si="8"/>
        <v/>
      </c>
      <c r="N44" s="3" t="str">
        <f t="shared" si="9"/>
        <v>DA COMPILARE</v>
      </c>
    </row>
    <row r="45" spans="1:14" ht="54" customHeight="1" x14ac:dyDescent="0.15">
      <c r="A45" s="21" t="s">
        <v>243</v>
      </c>
      <c r="B45" s="21" t="s">
        <v>226</v>
      </c>
      <c r="C45" s="21" t="s">
        <v>244</v>
      </c>
      <c r="D45" s="3" t="s">
        <v>245</v>
      </c>
      <c r="E45" s="3" t="s">
        <v>246</v>
      </c>
      <c r="F45" s="15" t="s">
        <v>247</v>
      </c>
      <c r="G45" s="3">
        <v>4</v>
      </c>
      <c r="H45" s="3"/>
      <c r="I45" s="3" t="s">
        <v>248</v>
      </c>
      <c r="J45" s="12" t="str">
        <f t="shared" si="5"/>
        <v/>
      </c>
      <c r="K45" s="3">
        <f t="shared" si="6"/>
        <v>0</v>
      </c>
      <c r="L45" s="3">
        <f t="shared" si="7"/>
        <v>0</v>
      </c>
      <c r="M45" s="12" t="str">
        <f t="shared" si="8"/>
        <v/>
      </c>
      <c r="N45" s="3" t="str">
        <f t="shared" si="9"/>
        <v>DA COMPILARE</v>
      </c>
    </row>
    <row r="46" spans="1:14" ht="54" customHeight="1" x14ac:dyDescent="0.15">
      <c r="A46" s="21" t="s">
        <v>249</v>
      </c>
      <c r="B46" s="21" t="s">
        <v>226</v>
      </c>
      <c r="C46" s="21" t="s">
        <v>250</v>
      </c>
      <c r="D46" s="3" t="s">
        <v>251</v>
      </c>
      <c r="E46" s="3" t="s">
        <v>31</v>
      </c>
      <c r="F46" s="15" t="s">
        <v>252</v>
      </c>
      <c r="G46" s="3">
        <v>5</v>
      </c>
      <c r="H46" s="3"/>
      <c r="I46" s="3" t="s">
        <v>253</v>
      </c>
      <c r="J46" s="12" t="str">
        <f t="shared" si="5"/>
        <v/>
      </c>
      <c r="K46" s="3">
        <f t="shared" si="6"/>
        <v>0</v>
      </c>
      <c r="L46" s="3">
        <f t="shared" si="7"/>
        <v>0</v>
      </c>
      <c r="M46" s="12" t="str">
        <f t="shared" si="8"/>
        <v/>
      </c>
      <c r="N46" s="3" t="str">
        <f t="shared" si="9"/>
        <v>DA COMPILARE</v>
      </c>
    </row>
    <row r="47" spans="1:14" ht="54" customHeight="1" x14ac:dyDescent="0.15">
      <c r="A47" s="22" t="s">
        <v>254</v>
      </c>
      <c r="B47" s="22" t="s">
        <v>255</v>
      </c>
      <c r="C47" s="22" t="s">
        <v>256</v>
      </c>
      <c r="D47" s="3" t="s">
        <v>257</v>
      </c>
      <c r="E47" s="3" t="s">
        <v>258</v>
      </c>
      <c r="F47" s="15" t="s">
        <v>259</v>
      </c>
      <c r="G47" s="3">
        <v>5</v>
      </c>
      <c r="H47" s="3"/>
      <c r="I47" s="3" t="s">
        <v>260</v>
      </c>
      <c r="J47" s="12" t="str">
        <f t="shared" si="5"/>
        <v/>
      </c>
      <c r="K47" s="3">
        <f t="shared" si="6"/>
        <v>0</v>
      </c>
      <c r="L47" s="3">
        <f t="shared" si="7"/>
        <v>0</v>
      </c>
      <c r="M47" s="12" t="str">
        <f t="shared" si="8"/>
        <v/>
      </c>
      <c r="N47" s="3" t="str">
        <f t="shared" si="9"/>
        <v>DA COMPILARE</v>
      </c>
    </row>
    <row r="48" spans="1:14" ht="54" customHeight="1" x14ac:dyDescent="0.15">
      <c r="A48" s="22" t="s">
        <v>261</v>
      </c>
      <c r="B48" s="22" t="s">
        <v>255</v>
      </c>
      <c r="C48" s="22" t="s">
        <v>262</v>
      </c>
      <c r="D48" s="3" t="s">
        <v>263</v>
      </c>
      <c r="E48" s="3" t="s">
        <v>264</v>
      </c>
      <c r="F48" s="15" t="s">
        <v>265</v>
      </c>
      <c r="G48" s="3">
        <v>5</v>
      </c>
      <c r="H48" s="3"/>
      <c r="I48" s="3" t="s">
        <v>266</v>
      </c>
      <c r="J48" s="12" t="str">
        <f t="shared" si="5"/>
        <v/>
      </c>
      <c r="K48" s="3">
        <f t="shared" si="6"/>
        <v>0</v>
      </c>
      <c r="L48" s="3">
        <f t="shared" si="7"/>
        <v>0</v>
      </c>
      <c r="M48" s="12" t="str">
        <f t="shared" si="8"/>
        <v/>
      </c>
      <c r="N48" s="3" t="str">
        <f t="shared" si="9"/>
        <v>DA COMPILARE</v>
      </c>
    </row>
    <row r="49" spans="1:14" ht="54" customHeight="1" x14ac:dyDescent="0.15">
      <c r="A49" s="22" t="s">
        <v>267</v>
      </c>
      <c r="B49" s="22" t="s">
        <v>255</v>
      </c>
      <c r="C49" s="22" t="s">
        <v>268</v>
      </c>
      <c r="D49" s="3" t="s">
        <v>269</v>
      </c>
      <c r="E49" s="3" t="s">
        <v>270</v>
      </c>
      <c r="F49" s="15" t="s">
        <v>265</v>
      </c>
      <c r="G49" s="3">
        <v>5</v>
      </c>
      <c r="H49" s="3"/>
      <c r="I49" s="3" t="s">
        <v>271</v>
      </c>
      <c r="J49" s="12" t="str">
        <f t="shared" si="5"/>
        <v/>
      </c>
      <c r="K49" s="3">
        <f t="shared" si="6"/>
        <v>0</v>
      </c>
      <c r="L49" s="3">
        <f t="shared" si="7"/>
        <v>0</v>
      </c>
      <c r="M49" s="12" t="str">
        <f t="shared" si="8"/>
        <v/>
      </c>
      <c r="N49" s="3" t="str">
        <f t="shared" si="9"/>
        <v>DA COMPILARE</v>
      </c>
    </row>
    <row r="50" spans="1:14" ht="54" customHeight="1" x14ac:dyDescent="0.15">
      <c r="A50" s="22" t="s">
        <v>272</v>
      </c>
      <c r="B50" s="22" t="s">
        <v>255</v>
      </c>
      <c r="C50" s="22" t="s">
        <v>273</v>
      </c>
      <c r="D50" s="3" t="s">
        <v>274</v>
      </c>
      <c r="E50" s="3" t="s">
        <v>275</v>
      </c>
      <c r="F50" s="15" t="s">
        <v>276</v>
      </c>
      <c r="G50" s="3">
        <v>5</v>
      </c>
      <c r="H50" s="3"/>
      <c r="I50" s="3" t="s">
        <v>277</v>
      </c>
      <c r="J50" s="12" t="str">
        <f t="shared" si="5"/>
        <v/>
      </c>
      <c r="K50" s="3">
        <f t="shared" si="6"/>
        <v>0</v>
      </c>
      <c r="L50" s="3">
        <f t="shared" si="7"/>
        <v>0</v>
      </c>
      <c r="M50" s="12" t="str">
        <f t="shared" si="8"/>
        <v/>
      </c>
      <c r="N50" s="3" t="str">
        <f t="shared" si="9"/>
        <v>DA COMPILARE</v>
      </c>
    </row>
    <row r="51" spans="1:14" ht="54" customHeight="1" x14ac:dyDescent="0.15">
      <c r="A51" s="22" t="s">
        <v>278</v>
      </c>
      <c r="B51" s="22" t="s">
        <v>255</v>
      </c>
      <c r="C51" s="22" t="s">
        <v>279</v>
      </c>
      <c r="D51" s="3" t="s">
        <v>280</v>
      </c>
      <c r="E51" s="3" t="s">
        <v>281</v>
      </c>
      <c r="F51" s="15" t="s">
        <v>282</v>
      </c>
      <c r="G51" s="3">
        <v>5</v>
      </c>
      <c r="H51" s="3"/>
      <c r="I51" s="3" t="s">
        <v>283</v>
      </c>
      <c r="J51" s="12" t="str">
        <f t="shared" si="5"/>
        <v/>
      </c>
      <c r="K51" s="3">
        <f t="shared" si="6"/>
        <v>0</v>
      </c>
      <c r="L51" s="3">
        <f t="shared" si="7"/>
        <v>0</v>
      </c>
      <c r="M51" s="12" t="str">
        <f t="shared" si="8"/>
        <v/>
      </c>
      <c r="N51" s="3" t="str">
        <f t="shared" si="9"/>
        <v>DA COMPILARE</v>
      </c>
    </row>
    <row r="52" spans="1:14" ht="54" customHeight="1" x14ac:dyDescent="0.15">
      <c r="A52" s="22" t="s">
        <v>284</v>
      </c>
      <c r="B52" s="22" t="s">
        <v>255</v>
      </c>
      <c r="C52" s="22" t="s">
        <v>285</v>
      </c>
      <c r="D52" s="3" t="s">
        <v>286</v>
      </c>
      <c r="E52" s="3" t="s">
        <v>287</v>
      </c>
      <c r="F52" s="15" t="s">
        <v>265</v>
      </c>
      <c r="G52" s="3">
        <v>4</v>
      </c>
      <c r="H52" s="3"/>
      <c r="I52" s="3" t="s">
        <v>288</v>
      </c>
      <c r="J52" s="12" t="str">
        <f t="shared" si="5"/>
        <v/>
      </c>
      <c r="K52" s="3">
        <f t="shared" si="6"/>
        <v>0</v>
      </c>
      <c r="L52" s="3">
        <f t="shared" si="7"/>
        <v>0</v>
      </c>
      <c r="M52" s="12" t="str">
        <f t="shared" si="8"/>
        <v/>
      </c>
      <c r="N52" s="3" t="str">
        <f t="shared" si="9"/>
        <v>DA COMPILARE</v>
      </c>
    </row>
    <row r="53" spans="1:14" ht="54" customHeight="1" x14ac:dyDescent="0.15">
      <c r="A53" s="22" t="s">
        <v>289</v>
      </c>
      <c r="B53" s="22" t="s">
        <v>255</v>
      </c>
      <c r="C53" s="22" t="s">
        <v>290</v>
      </c>
      <c r="D53" s="3" t="s">
        <v>291</v>
      </c>
      <c r="E53" s="3" t="s">
        <v>292</v>
      </c>
      <c r="F53" s="15" t="s">
        <v>293</v>
      </c>
      <c r="G53" s="3">
        <v>5</v>
      </c>
      <c r="H53" s="3"/>
      <c r="I53" s="3" t="s">
        <v>294</v>
      </c>
      <c r="J53" s="12" t="str">
        <f t="shared" si="5"/>
        <v/>
      </c>
      <c r="K53" s="3">
        <f t="shared" si="6"/>
        <v>0</v>
      </c>
      <c r="L53" s="3">
        <f t="shared" si="7"/>
        <v>0</v>
      </c>
      <c r="M53" s="12" t="str">
        <f t="shared" si="8"/>
        <v/>
      </c>
      <c r="N53" s="3" t="str">
        <f t="shared" si="9"/>
        <v>DA COMPILARE</v>
      </c>
    </row>
    <row r="54" spans="1:14" ht="54" customHeight="1" x14ac:dyDescent="0.15">
      <c r="A54" s="23" t="s">
        <v>295</v>
      </c>
      <c r="B54" s="23" t="s">
        <v>296</v>
      </c>
      <c r="C54" s="23" t="s">
        <v>297</v>
      </c>
      <c r="D54" s="3" t="s">
        <v>298</v>
      </c>
      <c r="E54" s="3" t="s">
        <v>299</v>
      </c>
      <c r="F54" s="15" t="s">
        <v>300</v>
      </c>
      <c r="G54" s="3">
        <v>4</v>
      </c>
      <c r="H54" s="3"/>
      <c r="I54" s="3" t="s">
        <v>301</v>
      </c>
      <c r="J54" s="12" t="str">
        <f t="shared" si="5"/>
        <v/>
      </c>
      <c r="K54" s="3">
        <f t="shared" si="6"/>
        <v>0</v>
      </c>
      <c r="L54" s="3">
        <f t="shared" si="7"/>
        <v>0</v>
      </c>
      <c r="M54" s="12" t="str">
        <f t="shared" si="8"/>
        <v/>
      </c>
      <c r="N54" s="3" t="str">
        <f t="shared" si="9"/>
        <v>DA COMPILARE</v>
      </c>
    </row>
    <row r="55" spans="1:14" ht="54" customHeight="1" x14ac:dyDescent="0.15">
      <c r="A55" s="23" t="s">
        <v>302</v>
      </c>
      <c r="B55" s="23" t="s">
        <v>296</v>
      </c>
      <c r="C55" s="23" t="s">
        <v>303</v>
      </c>
      <c r="D55" s="3" t="s">
        <v>304</v>
      </c>
      <c r="E55" s="3" t="s">
        <v>305</v>
      </c>
      <c r="F55" s="15" t="s">
        <v>306</v>
      </c>
      <c r="G55" s="3">
        <v>4</v>
      </c>
      <c r="H55" s="3"/>
      <c r="I55" s="3" t="s">
        <v>307</v>
      </c>
      <c r="J55" s="12" t="str">
        <f t="shared" si="5"/>
        <v/>
      </c>
      <c r="K55" s="3">
        <f t="shared" si="6"/>
        <v>0</v>
      </c>
      <c r="L55" s="3">
        <f t="shared" si="7"/>
        <v>0</v>
      </c>
      <c r="M55" s="12" t="str">
        <f t="shared" si="8"/>
        <v/>
      </c>
      <c r="N55" s="3" t="str">
        <f t="shared" si="9"/>
        <v>DA COMPILARE</v>
      </c>
    </row>
    <row r="56" spans="1:14" ht="54" customHeight="1" x14ac:dyDescent="0.15">
      <c r="A56" s="23" t="s">
        <v>308</v>
      </c>
      <c r="B56" s="23" t="s">
        <v>296</v>
      </c>
      <c r="C56" s="23" t="s">
        <v>309</v>
      </c>
      <c r="D56" s="3" t="s">
        <v>310</v>
      </c>
      <c r="E56" s="3" t="s">
        <v>299</v>
      </c>
      <c r="F56" s="15" t="s">
        <v>311</v>
      </c>
      <c r="G56" s="3">
        <v>5</v>
      </c>
      <c r="H56" s="3"/>
      <c r="I56" s="3" t="s">
        <v>312</v>
      </c>
      <c r="J56" s="12" t="str">
        <f t="shared" si="5"/>
        <v/>
      </c>
      <c r="K56" s="3">
        <f t="shared" si="6"/>
        <v>0</v>
      </c>
      <c r="L56" s="3">
        <f t="shared" si="7"/>
        <v>0</v>
      </c>
      <c r="M56" s="12" t="str">
        <f t="shared" si="8"/>
        <v/>
      </c>
      <c r="N56" s="3" t="str">
        <f t="shared" si="9"/>
        <v>DA COMPILARE</v>
      </c>
    </row>
    <row r="57" spans="1:14" ht="54" customHeight="1" x14ac:dyDescent="0.15">
      <c r="A57" s="23" t="s">
        <v>313</v>
      </c>
      <c r="B57" s="23" t="s">
        <v>296</v>
      </c>
      <c r="C57" s="23" t="s">
        <v>314</v>
      </c>
      <c r="D57" s="3" t="s">
        <v>315</v>
      </c>
      <c r="E57" s="3" t="s">
        <v>316</v>
      </c>
      <c r="F57" s="15" t="s">
        <v>317</v>
      </c>
      <c r="G57" s="3">
        <v>4</v>
      </c>
      <c r="H57" s="3"/>
      <c r="I57" s="3" t="s">
        <v>318</v>
      </c>
      <c r="J57" s="12" t="str">
        <f t="shared" si="5"/>
        <v/>
      </c>
      <c r="K57" s="3">
        <f t="shared" si="6"/>
        <v>0</v>
      </c>
      <c r="L57" s="3">
        <f t="shared" si="7"/>
        <v>0</v>
      </c>
      <c r="M57" s="12" t="str">
        <f t="shared" si="8"/>
        <v/>
      </c>
      <c r="N57" s="3" t="str">
        <f t="shared" si="9"/>
        <v>DA COMPILARE</v>
      </c>
    </row>
  </sheetData>
  <autoFilter ref="A3:N57" xr:uid="{00000000-0009-0000-0000-000002000000}"/>
  <mergeCells count="2">
    <mergeCell ref="A2:N2"/>
    <mergeCell ref="A1:N1"/>
  </mergeCells>
  <conditionalFormatting sqref="H4:H57">
    <cfRule type="expression" dxfId="4" priority="1">
      <formula>H4="No"</formula>
    </cfRule>
    <cfRule type="expression" dxfId="3" priority="3">
      <formula>H4="Parziale"</formula>
    </cfRule>
    <cfRule type="expression" dxfId="2" priority="4">
      <formula>H4="Da verificare"</formula>
    </cfRule>
  </conditionalFormatting>
  <conditionalFormatting sqref="N4:N57">
    <cfRule type="expression" dxfId="1" priority="5">
      <formula>N4="PRIORITÀ"</formula>
    </cfRule>
    <cfRule type="expression" dxfId="0" priority="6">
      <formula>N4="ATTENZIONE"</formula>
    </cfRule>
  </conditionalFormatting>
  <dataValidations count="1">
    <dataValidation type="list" allowBlank="1" errorTitle="Risposta non valida" error="Selezionare una risposta dall’elenco." promptTitle="Check-up ambientale" prompt="Seleziona l’esito del controllo." sqref="H4:H57" xr:uid="{00000000-0002-0000-0200-000000000000}">
      <formula1>"Sì,Parziale,No,Da verificare,Non applicabile"</formula1>
    </dataValidation>
  </dataValidations>
  <hyperlinks>
    <hyperlink ref="F4" r:id="rId1" xr:uid="{00000000-0004-0000-0200-000000000000}"/>
    <hyperlink ref="F5" r:id="rId2" xr:uid="{00000000-0004-0000-0200-000001000000}"/>
    <hyperlink ref="F6" r:id="rId3" xr:uid="{00000000-0004-0000-0200-000002000000}"/>
    <hyperlink ref="F7" r:id="rId4" xr:uid="{00000000-0004-0000-0200-000003000000}"/>
    <hyperlink ref="F8" r:id="rId5" xr:uid="{00000000-0004-0000-0200-000004000000}"/>
    <hyperlink ref="F9" r:id="rId6" xr:uid="{00000000-0004-0000-0200-000005000000}"/>
    <hyperlink ref="F10" r:id="rId7" xr:uid="{00000000-0004-0000-0200-000006000000}"/>
    <hyperlink ref="F11" r:id="rId8" xr:uid="{00000000-0004-0000-0200-000007000000}"/>
    <hyperlink ref="F12" r:id="rId9" xr:uid="{00000000-0004-0000-0200-000008000000}"/>
    <hyperlink ref="F13" r:id="rId10" xr:uid="{00000000-0004-0000-0200-000009000000}"/>
    <hyperlink ref="F14" r:id="rId11" xr:uid="{00000000-0004-0000-0200-00000A000000}"/>
    <hyperlink ref="F15" r:id="rId12" xr:uid="{00000000-0004-0000-0200-00000B000000}"/>
    <hyperlink ref="F16" r:id="rId13" xr:uid="{00000000-0004-0000-0200-00000C000000}"/>
    <hyperlink ref="F17" r:id="rId14" xr:uid="{00000000-0004-0000-0200-00000D000000}"/>
    <hyperlink ref="F18" r:id="rId15" xr:uid="{00000000-0004-0000-0200-00000E000000}"/>
    <hyperlink ref="F19" r:id="rId16" xr:uid="{00000000-0004-0000-0200-00000F000000}"/>
    <hyperlink ref="F20" r:id="rId17" xr:uid="{00000000-0004-0000-0200-000010000000}"/>
    <hyperlink ref="F21" r:id="rId18" xr:uid="{00000000-0004-0000-0200-000011000000}"/>
    <hyperlink ref="F22" r:id="rId19" xr:uid="{00000000-0004-0000-0200-000012000000}"/>
    <hyperlink ref="F23" r:id="rId20" xr:uid="{00000000-0004-0000-0200-000013000000}"/>
    <hyperlink ref="F24" r:id="rId21" xr:uid="{00000000-0004-0000-0200-000014000000}"/>
    <hyperlink ref="F25" r:id="rId22" xr:uid="{00000000-0004-0000-0200-000015000000}"/>
    <hyperlink ref="F26" r:id="rId23" xr:uid="{00000000-0004-0000-0200-000016000000}"/>
    <hyperlink ref="F27" r:id="rId24" xr:uid="{00000000-0004-0000-0200-000017000000}"/>
    <hyperlink ref="F28" r:id="rId25" xr:uid="{00000000-0004-0000-0200-000018000000}"/>
    <hyperlink ref="F29" r:id="rId26" xr:uid="{00000000-0004-0000-0200-000019000000}"/>
    <hyperlink ref="F30" r:id="rId27" xr:uid="{00000000-0004-0000-0200-00001A000000}"/>
    <hyperlink ref="F31" r:id="rId28" xr:uid="{00000000-0004-0000-0200-00001B000000}"/>
    <hyperlink ref="F32" r:id="rId29" xr:uid="{00000000-0004-0000-0200-00001C000000}"/>
    <hyperlink ref="F33" r:id="rId30" xr:uid="{00000000-0004-0000-0200-00001D000000}"/>
    <hyperlink ref="F34" r:id="rId31" xr:uid="{00000000-0004-0000-0200-00001E000000}"/>
    <hyperlink ref="F35" r:id="rId32" xr:uid="{00000000-0004-0000-0200-00001F000000}"/>
    <hyperlink ref="F36" r:id="rId33" xr:uid="{00000000-0004-0000-0200-000020000000}"/>
    <hyperlink ref="F37" r:id="rId34" xr:uid="{00000000-0004-0000-0200-000021000000}"/>
    <hyperlink ref="F38" r:id="rId35" xr:uid="{00000000-0004-0000-0200-000022000000}"/>
    <hyperlink ref="F39" r:id="rId36" xr:uid="{00000000-0004-0000-0200-000023000000}"/>
    <hyperlink ref="F40" r:id="rId37" xr:uid="{00000000-0004-0000-0200-000024000000}"/>
    <hyperlink ref="F41" r:id="rId38" xr:uid="{00000000-0004-0000-0200-000025000000}"/>
    <hyperlink ref="F42" r:id="rId39" xr:uid="{00000000-0004-0000-0200-000026000000}"/>
    <hyperlink ref="F43" r:id="rId40" xr:uid="{00000000-0004-0000-0200-000027000000}"/>
    <hyperlink ref="F44" r:id="rId41" xr:uid="{00000000-0004-0000-0200-000028000000}"/>
    <hyperlink ref="F45" r:id="rId42" xr:uid="{00000000-0004-0000-0200-000029000000}"/>
    <hyperlink ref="F46" r:id="rId43" xr:uid="{00000000-0004-0000-0200-00002A000000}"/>
    <hyperlink ref="F47" r:id="rId44" xr:uid="{00000000-0004-0000-0200-00002B000000}"/>
    <hyperlink ref="F48" r:id="rId45" xr:uid="{00000000-0004-0000-0200-00002C000000}"/>
    <hyperlink ref="F49" r:id="rId46" xr:uid="{00000000-0004-0000-0200-00002D000000}"/>
    <hyperlink ref="F50" r:id="rId47" xr:uid="{00000000-0004-0000-0200-00002E000000}"/>
    <hyperlink ref="F51" r:id="rId48" xr:uid="{00000000-0004-0000-0200-00002F000000}"/>
    <hyperlink ref="F52" r:id="rId49" xr:uid="{00000000-0004-0000-0200-000030000000}"/>
    <hyperlink ref="F53" r:id="rId50" xr:uid="{00000000-0004-0000-0200-000031000000}"/>
    <hyperlink ref="F54" r:id="rId51" xr:uid="{00000000-0004-0000-0200-000032000000}"/>
    <hyperlink ref="F55" r:id="rId52" xr:uid="{00000000-0004-0000-0200-000033000000}"/>
    <hyperlink ref="F56" r:id="rId53" xr:uid="{00000000-0004-0000-0200-000034000000}"/>
    <hyperlink ref="F57" r:id="rId54" xr:uid="{00000000-0004-0000-0200-000035000000}"/>
  </hyperlink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"/>
  <sheetViews>
    <sheetView showGridLines="0" zoomScale="85" workbookViewId="0">
      <pane ySplit="3" topLeftCell="A4" activePane="bottomLeft" state="frozen"/>
      <selection pane="bottomLeft" activeCell="D22" sqref="D22"/>
    </sheetView>
  </sheetViews>
  <sheetFormatPr baseColWidth="10" defaultColWidth="8.83203125" defaultRowHeight="14" x14ac:dyDescent="0.15"/>
  <cols>
    <col min="1" max="1" width="34" style="1" customWidth="1"/>
    <col min="2" max="2" width="42" style="1" customWidth="1"/>
    <col min="3" max="3" width="30" style="1" customWidth="1"/>
    <col min="4" max="4" width="14" style="1" customWidth="1"/>
    <col min="5" max="5" width="16" style="1" customWidth="1"/>
    <col min="6" max="6" width="38" style="1" customWidth="1"/>
    <col min="7" max="7" width="48" style="1" customWidth="1"/>
    <col min="8" max="8" width="8.83203125" style="1" customWidth="1"/>
    <col min="9" max="16384" width="8.83203125" style="1"/>
  </cols>
  <sheetData>
    <row r="1" spans="1:7" ht="30" customHeight="1" x14ac:dyDescent="0.15">
      <c r="A1" s="26" t="s">
        <v>362</v>
      </c>
      <c r="B1" s="25"/>
      <c r="C1" s="25"/>
      <c r="D1" s="25"/>
      <c r="E1" s="25"/>
      <c r="F1" s="25"/>
      <c r="G1" s="25"/>
    </row>
    <row r="2" spans="1:7" ht="34" customHeight="1" x14ac:dyDescent="0.15">
      <c r="A2" s="24" t="s">
        <v>363</v>
      </c>
      <c r="B2" s="25"/>
      <c r="C2" s="25"/>
      <c r="D2" s="25"/>
      <c r="E2" s="25"/>
      <c r="F2" s="25"/>
      <c r="G2" s="25"/>
    </row>
    <row r="3" spans="1:7" ht="34" customHeight="1" x14ac:dyDescent="0.15">
      <c r="A3" s="9" t="s">
        <v>364</v>
      </c>
      <c r="B3" s="9" t="s">
        <v>365</v>
      </c>
      <c r="C3" s="9" t="s">
        <v>366</v>
      </c>
      <c r="D3" s="9" t="s">
        <v>367</v>
      </c>
      <c r="E3" s="9" t="s">
        <v>357</v>
      </c>
      <c r="F3" s="9" t="s">
        <v>368</v>
      </c>
      <c r="G3" s="9" t="s">
        <v>369</v>
      </c>
    </row>
    <row r="4" spans="1:7" ht="66" customHeight="1" x14ac:dyDescent="0.15">
      <c r="A4" s="3" t="s">
        <v>20</v>
      </c>
      <c r="B4" s="3" t="s">
        <v>370</v>
      </c>
      <c r="C4" s="3" t="s">
        <v>371</v>
      </c>
      <c r="D4" s="12" t="str">
        <f>IFERROR(SUM(SUMPRODUCT((LEFT(Questionario!$A$4:$A$57,4)="GOV-")*Questionario!$K$4:$K$57))/SUM(SUMPRODUCT((LEFT(Questionario!$A$4:$A$57,4)="GOV-")*Questionario!$L$4:$L$57)),"")</f>
        <v/>
      </c>
      <c r="E4" s="3" t="str">
        <f t="shared" ref="E4:E11" si="0">IF(D4="","DA COMPILARE",IF(D4&lt;=20%,"BASSO",IF(D4&lt;=40%,"MEDIO",IF(D4&lt;=60%,"ALTO","CRITICO"))))</f>
        <v>DA COMPILARE</v>
      </c>
      <c r="F4" s="3" t="s">
        <v>372</v>
      </c>
      <c r="G4" s="13" t="s">
        <v>373</v>
      </c>
    </row>
    <row r="5" spans="1:7" ht="66" customHeight="1" x14ac:dyDescent="0.15">
      <c r="A5" s="3" t="s">
        <v>374</v>
      </c>
      <c r="B5" s="3" t="s">
        <v>375</v>
      </c>
      <c r="C5" s="3" t="s">
        <v>376</v>
      </c>
      <c r="D5" s="12" t="str">
        <f>IFERROR(SUM(SUMPRODUCT((LEFT(Questionario!$A$4:$A$57,4)="RIF-")*Questionario!$K$4:$K$57),SUMPRODUCT((LEFT(Questionario!$A$4:$A$57,4)="TDF-")*Questionario!$K$4:$K$57),SUMPRODUCT((LEFT(Questionario!$A$4:$A$57,4)="PFU-")*Questionario!$K$4:$K$57))/SUM(SUMPRODUCT((LEFT(Questionario!$A$4:$A$57,4)="RIF-")*Questionario!$L$4:$L$57),SUMPRODUCT((LEFT(Questionario!$A$4:$A$57,4)="TDF-")*Questionario!$L$4:$L$57),SUMPRODUCT((LEFT(Questionario!$A$4:$A$57,4)="PFU-")*Questionario!$L$4:$L$57)),"")</f>
        <v/>
      </c>
      <c r="E5" s="3" t="str">
        <f t="shared" si="0"/>
        <v>DA COMPILARE</v>
      </c>
      <c r="F5" s="3" t="s">
        <v>377</v>
      </c>
      <c r="G5" s="13" t="s">
        <v>378</v>
      </c>
    </row>
    <row r="6" spans="1:7" ht="66" customHeight="1" x14ac:dyDescent="0.15">
      <c r="A6" s="3" t="s">
        <v>379</v>
      </c>
      <c r="B6" s="3" t="s">
        <v>380</v>
      </c>
      <c r="C6" s="3" t="s">
        <v>381</v>
      </c>
      <c r="D6" s="12" t="str">
        <f>IFERROR(SUM(SUMPRODUCT((LEFT(Questionario!$A$4:$A$57,4)="TRC-")*Questionario!$K$4:$K$57))/SUM(SUMPRODUCT((LEFT(Questionario!$A$4:$A$57,4)="TRC-")*Questionario!$L$4:$L$57)),"")</f>
        <v/>
      </c>
      <c r="E6" s="3" t="str">
        <f t="shared" si="0"/>
        <v>DA COMPILARE</v>
      </c>
      <c r="F6" s="3" t="s">
        <v>382</v>
      </c>
      <c r="G6" s="13" t="s">
        <v>383</v>
      </c>
    </row>
    <row r="7" spans="1:7" ht="66" customHeight="1" x14ac:dyDescent="0.15">
      <c r="A7" s="3" t="s">
        <v>384</v>
      </c>
      <c r="B7" s="3" t="s">
        <v>385</v>
      </c>
      <c r="C7" s="3" t="s">
        <v>386</v>
      </c>
      <c r="D7" s="12" t="str">
        <f>IFERROR(SUM(SUMPRODUCT((LEFT(Questionario!$A$4:$A$57,4)="ACQ-")*Questionario!$K$4:$K$57),SUMPRODUCT((LEFT(Questionario!$A$4:$A$57,4)="EMI-")*Questionario!$K$4:$K$57))/SUM(SUMPRODUCT((LEFT(Questionario!$A$4:$A$57,4)="ACQ-")*Questionario!$L$4:$L$57),SUMPRODUCT((LEFT(Questionario!$A$4:$A$57,4)="EMI-")*Questionario!$L$4:$L$57)),"")</f>
        <v/>
      </c>
      <c r="E7" s="3" t="str">
        <f t="shared" si="0"/>
        <v>DA COMPILARE</v>
      </c>
      <c r="F7" s="3" t="s">
        <v>387</v>
      </c>
      <c r="G7" s="13" t="s">
        <v>388</v>
      </c>
    </row>
    <row r="8" spans="1:7" ht="66" customHeight="1" x14ac:dyDescent="0.15">
      <c r="A8" s="3" t="s">
        <v>389</v>
      </c>
      <c r="B8" s="3" t="s">
        <v>390</v>
      </c>
      <c r="C8" s="3" t="s">
        <v>391</v>
      </c>
      <c r="D8" s="12" t="str">
        <f>IFERROR(SUM(SUMPRODUCT((LEFT(Questionario!$A$4:$A$57,4)="ACQ-")*Questionario!$K$4:$K$57),SUMPRODUCT((LEFT(Questionario!$A$4:$A$57,4)="BON-")*Questionario!$K$4:$K$57),SUMPRODUCT((LEFT(Questionario!$A$4:$A$57,4)="TDF-")*Questionario!$K$4:$K$57))/SUM(SUMPRODUCT((LEFT(Questionario!$A$4:$A$57,4)="ACQ-")*Questionario!$L$4:$L$57),SUMPRODUCT((LEFT(Questionario!$A$4:$A$57,4)="BON-")*Questionario!$L$4:$L$57),SUMPRODUCT((LEFT(Questionario!$A$4:$A$57,4)="TDF-")*Questionario!$L$4:$L$57)),"")</f>
        <v/>
      </c>
      <c r="E8" s="3" t="str">
        <f t="shared" si="0"/>
        <v>DA COMPILARE</v>
      </c>
      <c r="F8" s="3" t="s">
        <v>392</v>
      </c>
      <c r="G8" s="13" t="s">
        <v>393</v>
      </c>
    </row>
    <row r="9" spans="1:7" ht="66" customHeight="1" x14ac:dyDescent="0.15">
      <c r="A9" s="3" t="s">
        <v>394</v>
      </c>
      <c r="B9" s="3" t="s">
        <v>395</v>
      </c>
      <c r="C9" s="3" t="s">
        <v>396</v>
      </c>
      <c r="D9" s="12" t="str">
        <f>IFERROR(SUM(SUMPRODUCT((Questionario!$A$4:$A$57="PEN-01")*Questionario!$K$4:$K$57),SUMPRODUCT((Questionario!$A$4:$A$57="PEN-02")*Questionario!$K$4:$K$57),SUMPRODUCT((Questionario!$A$4:$A$57="PEN-03")*Questionario!$K$4:$K$57))/SUM(SUMPRODUCT((Questionario!$A$4:$A$57="PEN-01")*Questionario!$L$4:$L$57),SUMPRODUCT((Questionario!$A$4:$A$57="PEN-02")*Questionario!$L$4:$L$57),SUMPRODUCT((Questionario!$A$4:$A$57="PEN-03")*Questionario!$L$4:$L$57)),"")</f>
        <v/>
      </c>
      <c r="E9" s="3" t="str">
        <f t="shared" si="0"/>
        <v>DA COMPILARE</v>
      </c>
      <c r="F9" s="3" t="s">
        <v>397</v>
      </c>
      <c r="G9" s="13" t="s">
        <v>398</v>
      </c>
    </row>
    <row r="10" spans="1:7" ht="66" customHeight="1" x14ac:dyDescent="0.15">
      <c r="A10" s="3" t="s">
        <v>399</v>
      </c>
      <c r="B10" s="3" t="s">
        <v>400</v>
      </c>
      <c r="C10" s="3" t="s">
        <v>401</v>
      </c>
      <c r="D10" s="12" t="str">
        <f>IFERROR(SUM(SUMPRODUCT((Questionario!$A$4:$A$57="PEN-04")*Questionario!$K$4:$K$57),SUMPRODUCT((Questionario!$A$4:$A$57="PEN-05")*Questionario!$K$4:$K$57),SUMPRODUCT((Questionario!$A$4:$A$57="PEN-07")*Questionario!$K$4:$K$57))/SUM(SUMPRODUCT((Questionario!$A$4:$A$57="PEN-04")*Questionario!$L$4:$L$57),SUMPRODUCT((Questionario!$A$4:$A$57="PEN-05")*Questionario!$L$4:$L$57),SUMPRODUCT((Questionario!$A$4:$A$57="PEN-07")*Questionario!$L$4:$L$57)),"")</f>
        <v/>
      </c>
      <c r="E10" s="3" t="str">
        <f t="shared" si="0"/>
        <v>DA COMPILARE</v>
      </c>
      <c r="F10" s="3" t="s">
        <v>402</v>
      </c>
      <c r="G10" s="13" t="s">
        <v>403</v>
      </c>
    </row>
    <row r="11" spans="1:7" ht="66" customHeight="1" x14ac:dyDescent="0.15">
      <c r="A11" s="3" t="s">
        <v>404</v>
      </c>
      <c r="B11" s="3" t="s">
        <v>405</v>
      </c>
      <c r="C11" s="3" t="s">
        <v>406</v>
      </c>
      <c r="D11" s="12" t="str">
        <f>IFERROR(SUM(SUMPRODUCT((Questionario!$A$4:$A$57="TDF-03")*Questionario!$K$4:$K$57),SUMPRODUCT((Questionario!$A$4:$A$57="TDF-04")*Questionario!$K$4:$K$57),SUMPRODUCT((Questionario!$A$4:$A$57="PEN-06")*Questionario!$K$4:$K$57))/SUM(SUMPRODUCT((Questionario!$A$4:$A$57="TDF-03")*Questionario!$L$4:$L$57),SUMPRODUCT((Questionario!$A$4:$A$57="TDF-04")*Questionario!$L$4:$L$57),SUMPRODUCT((Questionario!$A$4:$A$57="PEN-06")*Questionario!$L$4:$L$57)),"")</f>
        <v/>
      </c>
      <c r="E11" s="3" t="str">
        <f t="shared" si="0"/>
        <v>DA COMPILARE</v>
      </c>
      <c r="F11" s="3" t="s">
        <v>407</v>
      </c>
      <c r="G11" s="13" t="s">
        <v>408</v>
      </c>
    </row>
    <row r="13" spans="1:7" ht="42" customHeight="1" x14ac:dyDescent="0.15">
      <c r="A13" s="36" t="s">
        <v>409</v>
      </c>
      <c r="B13" s="25"/>
      <c r="C13" s="25"/>
      <c r="D13" s="25"/>
      <c r="E13" s="25"/>
      <c r="F13" s="25"/>
      <c r="G13" s="25"/>
    </row>
  </sheetData>
  <mergeCells count="3">
    <mergeCell ref="A13:G13"/>
    <mergeCell ref="A2:G2"/>
    <mergeCell ref="A1:G1"/>
  </mergeCells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4"/>
  <sheetViews>
    <sheetView showGridLines="0" zoomScale="85" workbookViewId="0">
      <pane ySplit="3" topLeftCell="A4" activePane="bottomLeft" state="frozen"/>
      <selection pane="bottomLeft" activeCell="B17" sqref="B17"/>
    </sheetView>
  </sheetViews>
  <sheetFormatPr baseColWidth="10" defaultColWidth="8.83203125" defaultRowHeight="14" x14ac:dyDescent="0.15"/>
  <cols>
    <col min="1" max="1" width="38" style="1" customWidth="1"/>
    <col min="2" max="2" width="28" style="1" customWidth="1"/>
    <col min="3" max="3" width="44" style="1" customWidth="1"/>
    <col min="4" max="4" width="8.83203125" style="1" customWidth="1"/>
    <col min="5" max="16384" width="8.83203125" style="1"/>
  </cols>
  <sheetData>
    <row r="1" spans="1:3" ht="30" customHeight="1" x14ac:dyDescent="0.15">
      <c r="A1" s="26" t="s">
        <v>410</v>
      </c>
      <c r="B1" s="25"/>
      <c r="C1" s="25"/>
    </row>
    <row r="2" spans="1:3" ht="34" customHeight="1" x14ac:dyDescent="0.15">
      <c r="A2" s="24" t="s">
        <v>411</v>
      </c>
      <c r="B2" s="25"/>
      <c r="C2" s="25"/>
    </row>
    <row r="3" spans="1:3" ht="34" customHeight="1" thickBot="1" x14ac:dyDescent="0.2">
      <c r="A3" s="9" t="s">
        <v>412</v>
      </c>
      <c r="B3" s="9" t="s">
        <v>413</v>
      </c>
      <c r="C3" s="9" t="s">
        <v>414</v>
      </c>
    </row>
    <row r="4" spans="1:3" ht="54" customHeight="1" x14ac:dyDescent="0.15">
      <c r="A4" s="3" t="s">
        <v>415</v>
      </c>
      <c r="B4" s="3" t="s">
        <v>416</v>
      </c>
      <c r="C4" s="3" t="s">
        <v>417</v>
      </c>
    </row>
    <row r="5" spans="1:3" ht="54" customHeight="1" x14ac:dyDescent="0.15">
      <c r="A5" s="3" t="s">
        <v>418</v>
      </c>
      <c r="B5" s="3" t="s">
        <v>419</v>
      </c>
      <c r="C5" s="3" t="s">
        <v>420</v>
      </c>
    </row>
    <row r="6" spans="1:3" ht="54" customHeight="1" x14ac:dyDescent="0.15">
      <c r="A6" s="3" t="s">
        <v>421</v>
      </c>
      <c r="B6" s="3" t="s">
        <v>422</v>
      </c>
      <c r="C6" s="3" t="s">
        <v>423</v>
      </c>
    </row>
    <row r="7" spans="1:3" ht="54" customHeight="1" x14ac:dyDescent="0.15">
      <c r="A7" s="3" t="s">
        <v>424</v>
      </c>
      <c r="B7" s="3" t="s">
        <v>425</v>
      </c>
      <c r="C7" s="3" t="s">
        <v>426</v>
      </c>
    </row>
    <row r="8" spans="1:3" ht="54" customHeight="1" x14ac:dyDescent="0.15">
      <c r="A8" s="3" t="s">
        <v>427</v>
      </c>
      <c r="B8" s="3" t="s">
        <v>428</v>
      </c>
      <c r="C8" s="3" t="s">
        <v>429</v>
      </c>
    </row>
    <row r="9" spans="1:3" ht="54" customHeight="1" x14ac:dyDescent="0.15">
      <c r="A9" s="3" t="s">
        <v>430</v>
      </c>
      <c r="B9" s="3" t="s">
        <v>431</v>
      </c>
      <c r="C9" s="3" t="s">
        <v>432</v>
      </c>
    </row>
    <row r="10" spans="1:3" ht="54" customHeight="1" x14ac:dyDescent="0.15">
      <c r="A10" s="3" t="s">
        <v>433</v>
      </c>
      <c r="B10" s="3" t="s">
        <v>434</v>
      </c>
      <c r="C10" s="3" t="s">
        <v>435</v>
      </c>
    </row>
    <row r="11" spans="1:3" ht="54" customHeight="1" x14ac:dyDescent="0.15">
      <c r="A11" s="3" t="s">
        <v>436</v>
      </c>
      <c r="B11" s="3" t="s">
        <v>437</v>
      </c>
      <c r="C11" s="3" t="s">
        <v>438</v>
      </c>
    </row>
    <row r="12" spans="1:3" ht="54" customHeight="1" x14ac:dyDescent="0.15">
      <c r="A12" s="3" t="s">
        <v>439</v>
      </c>
      <c r="B12" s="3" t="s">
        <v>440</v>
      </c>
      <c r="C12" s="3" t="s">
        <v>441</v>
      </c>
    </row>
    <row r="13" spans="1:3" ht="54" customHeight="1" x14ac:dyDescent="0.15">
      <c r="A13" s="3" t="s">
        <v>442</v>
      </c>
      <c r="B13" s="3" t="s">
        <v>440</v>
      </c>
      <c r="C13" s="3" t="s">
        <v>443</v>
      </c>
    </row>
    <row r="14" spans="1:3" ht="54" customHeight="1" x14ac:dyDescent="0.15">
      <c r="A14" s="3" t="s">
        <v>444</v>
      </c>
      <c r="B14" s="3" t="s">
        <v>445</v>
      </c>
      <c r="C14" s="3" t="s">
        <v>446</v>
      </c>
    </row>
  </sheetData>
  <mergeCells count="2">
    <mergeCell ref="A1:C1"/>
    <mergeCell ref="A2:C2"/>
  </mergeCells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1"/>
  <sheetViews>
    <sheetView showGridLines="0" zoomScale="85" workbookViewId="0">
      <selection activeCell="B21" sqref="B21"/>
    </sheetView>
  </sheetViews>
  <sheetFormatPr baseColWidth="10" defaultColWidth="8.83203125" defaultRowHeight="14" x14ac:dyDescent="0.15"/>
  <cols>
    <col min="1" max="1" width="22" style="1" customWidth="1"/>
    <col min="2" max="2" width="20" style="1" customWidth="1"/>
    <col min="3" max="4" width="42" style="1" customWidth="1"/>
    <col min="5" max="5" width="8.83203125" style="1" customWidth="1"/>
    <col min="6" max="16384" width="8.83203125" style="1"/>
  </cols>
  <sheetData>
    <row r="1" spans="1:4" ht="30" customHeight="1" x14ac:dyDescent="0.15">
      <c r="A1" s="26" t="s">
        <v>447</v>
      </c>
      <c r="B1" s="25"/>
      <c r="C1" s="25"/>
      <c r="D1" s="25"/>
    </row>
    <row r="2" spans="1:4" ht="34" customHeight="1" x14ac:dyDescent="0.15">
      <c r="A2" s="24" t="s">
        <v>448</v>
      </c>
      <c r="B2" s="25"/>
      <c r="C2" s="25"/>
      <c r="D2" s="25"/>
    </row>
    <row r="3" spans="1:4" ht="34" customHeight="1" x14ac:dyDescent="0.15">
      <c r="A3" s="9" t="s">
        <v>9</v>
      </c>
      <c r="B3" s="9" t="s">
        <v>11</v>
      </c>
      <c r="C3" s="9" t="s">
        <v>449</v>
      </c>
      <c r="D3" s="9" t="s">
        <v>450</v>
      </c>
    </row>
    <row r="4" spans="1:4" ht="15" customHeight="1" x14ac:dyDescent="0.15">
      <c r="A4" s="10" t="s">
        <v>451</v>
      </c>
      <c r="B4" s="11">
        <v>0</v>
      </c>
      <c r="C4" s="10" t="s">
        <v>452</v>
      </c>
      <c r="D4" s="10" t="s">
        <v>453</v>
      </c>
    </row>
    <row r="5" spans="1:4" ht="30" customHeight="1" x14ac:dyDescent="0.15">
      <c r="A5" s="10" t="s">
        <v>454</v>
      </c>
      <c r="B5" s="11">
        <v>0.5</v>
      </c>
      <c r="C5" s="10" t="s">
        <v>455</v>
      </c>
      <c r="D5" s="10" t="s">
        <v>456</v>
      </c>
    </row>
    <row r="6" spans="1:4" ht="15" customHeight="1" x14ac:dyDescent="0.15">
      <c r="A6" s="10" t="s">
        <v>457</v>
      </c>
      <c r="B6" s="11">
        <v>1</v>
      </c>
      <c r="C6" s="10" t="s">
        <v>458</v>
      </c>
      <c r="D6" s="10" t="s">
        <v>459</v>
      </c>
    </row>
    <row r="7" spans="1:4" ht="15" customHeight="1" x14ac:dyDescent="0.15">
      <c r="A7" s="10" t="s">
        <v>460</v>
      </c>
      <c r="B7" s="11">
        <v>0.75</v>
      </c>
      <c r="C7" s="10" t="s">
        <v>461</v>
      </c>
      <c r="D7" s="10" t="s">
        <v>462</v>
      </c>
    </row>
    <row r="8" spans="1:4" ht="15" customHeight="1" x14ac:dyDescent="0.15">
      <c r="A8" s="10" t="s">
        <v>463</v>
      </c>
      <c r="B8" s="10"/>
      <c r="C8" s="10" t="s">
        <v>464</v>
      </c>
      <c r="D8" s="10" t="s">
        <v>465</v>
      </c>
    </row>
    <row r="11" spans="1:4" x14ac:dyDescent="0.15">
      <c r="A11" s="4" t="s">
        <v>466</v>
      </c>
      <c r="B11" s="37" t="s">
        <v>467</v>
      </c>
      <c r="C11" s="25"/>
      <c r="D11" s="25"/>
    </row>
  </sheetData>
  <mergeCells count="3">
    <mergeCell ref="A1:D1"/>
    <mergeCell ref="A2:D2"/>
    <mergeCell ref="B11:D11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Istruzioni</vt:lpstr>
      <vt:lpstr>Dashboard</vt:lpstr>
      <vt:lpstr>Questionario</vt:lpstr>
      <vt:lpstr>Matrice 231</vt:lpstr>
      <vt:lpstr>Fonti</vt:lpstr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Check-up ambientale — screening compliance e rischio 231</dc:title>
  <dc:subject>Autovalutazione aziendale ambientale con scoring, dashboard e matrice 231</dc:subject>
  <dc:creator>Studio Legale Napoletano</dc:creator>
  <dc:description>Strumento gratuito di pre-screening. Non costituisce certificazione o parere legale.</dc:description>
  <cp:lastModifiedBy>Enrico Napoletano</cp:lastModifiedBy>
  <dcterms:created xsi:type="dcterms:W3CDTF">2026-09-19T07:58:07Z</dcterms:created>
  <dcterms:modified xsi:type="dcterms:W3CDTF">2026-09-19T08:31:32Z</dcterms:modified>
</cp:coreProperties>
</file>