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/>
  <mc:AlternateContent xmlns:mc="http://schemas.openxmlformats.org/markup-compatibility/2006">
    <mc:Choice Requires="x15">
      <x15ac:absPath xmlns:x15ac="http://schemas.microsoft.com/office/spreadsheetml/2010/11/ac" url="/Users/enriconapoletano/Desktop/Progetto Check-up AMB/"/>
    </mc:Choice>
  </mc:AlternateContent>
  <xr:revisionPtr revIDLastSave="0" documentId="13_ncr:1_{EC577652-85AF-474D-8A7B-E6BEC4426F07}" xr6:coauthVersionLast="47" xr6:coauthVersionMax="47" xr10:uidLastSave="{00000000-0000-0000-0000-000000000000}"/>
  <bookViews>
    <workbookView xWindow="0" yWindow="780" windowWidth="36000" windowHeight="21320" xr2:uid="{00000000-000D-0000-FFFF-FFFF00000000}"/>
  </bookViews>
  <sheets>
    <sheet name="Istruzioni" sheetId="1" r:id="rId1"/>
    <sheet name="Dashboard" sheetId="2" r:id="rId2"/>
    <sheet name="Questionario" sheetId="3" r:id="rId3"/>
    <sheet name="Matrice 231" sheetId="4" r:id="rId4"/>
    <sheet name="Fonti" sheetId="5" r:id="rId5"/>
    <sheet name="Liste" sheetId="6" r:id="rId6"/>
    <sheet name="Sanzioni ambientali 231" sheetId="7" r:id="rId7"/>
  </sheets>
  <definedNames>
    <definedName name="_xlnm._FilterDatabase" localSheetId="2" hidden="1">Questionario!$A$3:$N$57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3" i="2" l="1"/>
  <c r="H33" i="2" s="1"/>
  <c r="B33" i="2"/>
  <c r="C32" i="2"/>
  <c r="H32" i="2" s="1"/>
  <c r="B32" i="2"/>
  <c r="C31" i="2"/>
  <c r="H31" i="2" s="1"/>
  <c r="B31" i="2"/>
  <c r="C30" i="2"/>
  <c r="H30" i="2" s="1"/>
  <c r="B30" i="2"/>
  <c r="C29" i="2"/>
  <c r="H29" i="2" s="1"/>
  <c r="B29" i="2"/>
  <c r="C28" i="2"/>
  <c r="H28" i="2" s="1"/>
  <c r="B28" i="2"/>
  <c r="C27" i="2"/>
  <c r="H27" i="2" s="1"/>
  <c r="B27" i="2"/>
  <c r="C26" i="2"/>
  <c r="H26" i="2" s="1"/>
  <c r="B26" i="2"/>
  <c r="C25" i="2"/>
  <c r="H25" i="2" s="1"/>
  <c r="B25" i="2"/>
  <c r="B13" i="2"/>
  <c r="I19" i="2" s="1"/>
  <c r="N57" i="3"/>
  <c r="L57" i="3"/>
  <c r="M57" i="3" s="1"/>
  <c r="J57" i="3"/>
  <c r="K57" i="3" s="1"/>
  <c r="N56" i="3"/>
  <c r="L56" i="3"/>
  <c r="M56" i="3" s="1"/>
  <c r="J56" i="3"/>
  <c r="K56" i="3" s="1"/>
  <c r="N55" i="3"/>
  <c r="L55" i="3"/>
  <c r="M55" i="3" s="1"/>
  <c r="J55" i="3"/>
  <c r="K55" i="3" s="1"/>
  <c r="N54" i="3"/>
  <c r="L54" i="3"/>
  <c r="M54" i="3" s="1"/>
  <c r="J54" i="3"/>
  <c r="K54" i="3" s="1"/>
  <c r="N53" i="3"/>
  <c r="L53" i="3"/>
  <c r="M53" i="3" s="1"/>
  <c r="J53" i="3"/>
  <c r="K53" i="3" s="1"/>
  <c r="N52" i="3"/>
  <c r="L52" i="3"/>
  <c r="M52" i="3" s="1"/>
  <c r="J52" i="3"/>
  <c r="K52" i="3" s="1"/>
  <c r="N51" i="3"/>
  <c r="L51" i="3"/>
  <c r="M51" i="3" s="1"/>
  <c r="J51" i="3"/>
  <c r="K51" i="3" s="1"/>
  <c r="N50" i="3"/>
  <c r="L50" i="3"/>
  <c r="M50" i="3" s="1"/>
  <c r="J50" i="3"/>
  <c r="K50" i="3" s="1"/>
  <c r="N49" i="3"/>
  <c r="L49" i="3"/>
  <c r="M49" i="3" s="1"/>
  <c r="J49" i="3"/>
  <c r="K49" i="3" s="1"/>
  <c r="N48" i="3"/>
  <c r="L48" i="3"/>
  <c r="M48" i="3" s="1"/>
  <c r="J48" i="3"/>
  <c r="K48" i="3" s="1"/>
  <c r="N47" i="3"/>
  <c r="L47" i="3"/>
  <c r="M47" i="3" s="1"/>
  <c r="J47" i="3"/>
  <c r="K47" i="3" s="1"/>
  <c r="N46" i="3"/>
  <c r="L46" i="3"/>
  <c r="M46" i="3" s="1"/>
  <c r="J46" i="3"/>
  <c r="K46" i="3" s="1"/>
  <c r="N45" i="3"/>
  <c r="L45" i="3"/>
  <c r="M45" i="3" s="1"/>
  <c r="J45" i="3"/>
  <c r="K45" i="3" s="1"/>
  <c r="N44" i="3"/>
  <c r="L44" i="3"/>
  <c r="M44" i="3" s="1"/>
  <c r="J44" i="3"/>
  <c r="K44" i="3" s="1"/>
  <c r="N43" i="3"/>
  <c r="L43" i="3"/>
  <c r="M43" i="3" s="1"/>
  <c r="J43" i="3"/>
  <c r="K43" i="3" s="1"/>
  <c r="N42" i="3"/>
  <c r="L42" i="3"/>
  <c r="M42" i="3" s="1"/>
  <c r="J42" i="3"/>
  <c r="K42" i="3" s="1"/>
  <c r="N41" i="3"/>
  <c r="L41" i="3"/>
  <c r="M41" i="3" s="1"/>
  <c r="J41" i="3"/>
  <c r="K41" i="3" s="1"/>
  <c r="N40" i="3"/>
  <c r="L40" i="3"/>
  <c r="M40" i="3" s="1"/>
  <c r="J40" i="3"/>
  <c r="K40" i="3" s="1"/>
  <c r="N39" i="3"/>
  <c r="L39" i="3"/>
  <c r="M39" i="3" s="1"/>
  <c r="J39" i="3"/>
  <c r="K39" i="3" s="1"/>
  <c r="N38" i="3"/>
  <c r="L38" i="3"/>
  <c r="M38" i="3" s="1"/>
  <c r="J38" i="3"/>
  <c r="K38" i="3" s="1"/>
  <c r="N37" i="3"/>
  <c r="L37" i="3"/>
  <c r="M37" i="3" s="1"/>
  <c r="J37" i="3"/>
  <c r="K37" i="3" s="1"/>
  <c r="N36" i="3"/>
  <c r="L36" i="3"/>
  <c r="M36" i="3" s="1"/>
  <c r="J36" i="3"/>
  <c r="K36" i="3" s="1"/>
  <c r="N35" i="3"/>
  <c r="L35" i="3"/>
  <c r="M35" i="3" s="1"/>
  <c r="J35" i="3"/>
  <c r="K35" i="3" s="1"/>
  <c r="N34" i="3"/>
  <c r="L34" i="3"/>
  <c r="M34" i="3" s="1"/>
  <c r="J34" i="3"/>
  <c r="K34" i="3" s="1"/>
  <c r="N33" i="3"/>
  <c r="L33" i="3"/>
  <c r="M33" i="3" s="1"/>
  <c r="J33" i="3"/>
  <c r="K33" i="3" s="1"/>
  <c r="N32" i="3"/>
  <c r="L32" i="3"/>
  <c r="M32" i="3" s="1"/>
  <c r="J32" i="3"/>
  <c r="K32" i="3" s="1"/>
  <c r="N31" i="3"/>
  <c r="L31" i="3"/>
  <c r="M31" i="3" s="1"/>
  <c r="J31" i="3"/>
  <c r="K31" i="3" s="1"/>
  <c r="N30" i="3"/>
  <c r="L30" i="3"/>
  <c r="M30" i="3" s="1"/>
  <c r="J30" i="3"/>
  <c r="K30" i="3" s="1"/>
  <c r="N29" i="3"/>
  <c r="L29" i="3"/>
  <c r="M29" i="3" s="1"/>
  <c r="J29" i="3"/>
  <c r="K29" i="3" s="1"/>
  <c r="N28" i="3"/>
  <c r="L28" i="3"/>
  <c r="M28" i="3" s="1"/>
  <c r="J28" i="3"/>
  <c r="K28" i="3" s="1"/>
  <c r="N27" i="3"/>
  <c r="L27" i="3"/>
  <c r="M27" i="3" s="1"/>
  <c r="J27" i="3"/>
  <c r="K27" i="3" s="1"/>
  <c r="N26" i="3"/>
  <c r="L26" i="3"/>
  <c r="M26" i="3" s="1"/>
  <c r="J26" i="3"/>
  <c r="K26" i="3" s="1"/>
  <c r="N25" i="3"/>
  <c r="L25" i="3"/>
  <c r="M25" i="3" s="1"/>
  <c r="J25" i="3"/>
  <c r="K25" i="3" s="1"/>
  <c r="N24" i="3"/>
  <c r="L24" i="3"/>
  <c r="M24" i="3" s="1"/>
  <c r="J24" i="3"/>
  <c r="K24" i="3" s="1"/>
  <c r="N23" i="3"/>
  <c r="L23" i="3"/>
  <c r="M23" i="3" s="1"/>
  <c r="J23" i="3"/>
  <c r="K23" i="3" s="1"/>
  <c r="N22" i="3"/>
  <c r="L22" i="3"/>
  <c r="M22" i="3" s="1"/>
  <c r="J22" i="3"/>
  <c r="K22" i="3" s="1"/>
  <c r="N21" i="3"/>
  <c r="L21" i="3"/>
  <c r="M21" i="3" s="1"/>
  <c r="J21" i="3"/>
  <c r="K21" i="3" s="1"/>
  <c r="N20" i="3"/>
  <c r="L20" i="3"/>
  <c r="M20" i="3" s="1"/>
  <c r="J20" i="3"/>
  <c r="K20" i="3" s="1"/>
  <c r="N19" i="3"/>
  <c r="L19" i="3"/>
  <c r="M19" i="3" s="1"/>
  <c r="J19" i="3"/>
  <c r="K19" i="3" s="1"/>
  <c r="N18" i="3"/>
  <c r="L18" i="3"/>
  <c r="M18" i="3" s="1"/>
  <c r="J18" i="3"/>
  <c r="K18" i="3" s="1"/>
  <c r="N17" i="3"/>
  <c r="L17" i="3"/>
  <c r="M17" i="3" s="1"/>
  <c r="J17" i="3"/>
  <c r="K17" i="3" s="1"/>
  <c r="N16" i="3"/>
  <c r="L16" i="3"/>
  <c r="M16" i="3" s="1"/>
  <c r="J16" i="3"/>
  <c r="K16" i="3" s="1"/>
  <c r="N15" i="3"/>
  <c r="L15" i="3"/>
  <c r="M15" i="3" s="1"/>
  <c r="J15" i="3"/>
  <c r="K15" i="3" s="1"/>
  <c r="N14" i="3"/>
  <c r="L14" i="3"/>
  <c r="M14" i="3" s="1"/>
  <c r="J14" i="3"/>
  <c r="K14" i="3" s="1"/>
  <c r="N13" i="3"/>
  <c r="L13" i="3"/>
  <c r="M13" i="3" s="1"/>
  <c r="J13" i="3"/>
  <c r="K13" i="3" s="1"/>
  <c r="N12" i="3"/>
  <c r="L12" i="3"/>
  <c r="M12" i="3" s="1"/>
  <c r="J12" i="3"/>
  <c r="K12" i="3" s="1"/>
  <c r="N11" i="3"/>
  <c r="L11" i="3"/>
  <c r="M11" i="3" s="1"/>
  <c r="J11" i="3"/>
  <c r="K11" i="3" s="1"/>
  <c r="N10" i="3"/>
  <c r="L10" i="3"/>
  <c r="M10" i="3" s="1"/>
  <c r="J10" i="3"/>
  <c r="K10" i="3" s="1"/>
  <c r="N9" i="3"/>
  <c r="L9" i="3"/>
  <c r="M9" i="3" s="1"/>
  <c r="J9" i="3"/>
  <c r="K9" i="3" s="1"/>
  <c r="N8" i="3"/>
  <c r="L8" i="3"/>
  <c r="M8" i="3" s="1"/>
  <c r="J8" i="3"/>
  <c r="K8" i="3" s="1"/>
  <c r="N7" i="3"/>
  <c r="L7" i="3"/>
  <c r="M7" i="3" s="1"/>
  <c r="J7" i="3"/>
  <c r="K7" i="3" s="1"/>
  <c r="N6" i="3"/>
  <c r="L6" i="3"/>
  <c r="M6" i="3" s="1"/>
  <c r="J6" i="3"/>
  <c r="K6" i="3" s="1"/>
  <c r="N5" i="3"/>
  <c r="L5" i="3"/>
  <c r="M5" i="3" s="1"/>
  <c r="J5" i="3"/>
  <c r="K5" i="3" s="1"/>
  <c r="N4" i="3"/>
  <c r="L4" i="3"/>
  <c r="M4" i="3" s="1"/>
  <c r="J4" i="3"/>
  <c r="K4" i="3" s="1"/>
  <c r="D27" i="2" l="1"/>
  <c r="E27" i="2" s="1"/>
  <c r="G27" i="2" s="1"/>
  <c r="D28" i="2"/>
  <c r="E28" i="2" s="1"/>
  <c r="F28" i="2" s="1"/>
  <c r="D29" i="2"/>
  <c r="E29" i="2" s="1"/>
  <c r="G29" i="2" s="1"/>
  <c r="D30" i="2"/>
  <c r="E30" i="2" s="1"/>
  <c r="F30" i="2" s="1"/>
  <c r="D33" i="2"/>
  <c r="E33" i="2" s="1"/>
  <c r="G33" i="2" s="1"/>
  <c r="D31" i="2"/>
  <c r="E31" i="2" s="1"/>
  <c r="E13" i="2"/>
  <c r="D11" i="4"/>
  <c r="E11" i="4" s="1"/>
  <c r="D7" i="4"/>
  <c r="E7" i="4" s="1"/>
  <c r="D10" i="4"/>
  <c r="E10" i="4" s="1"/>
  <c r="D6" i="4"/>
  <c r="E6" i="4" s="1"/>
  <c r="D25" i="2"/>
  <c r="E25" i="2" s="1"/>
  <c r="D9" i="4"/>
  <c r="E9" i="4" s="1"/>
  <c r="D5" i="4"/>
  <c r="E5" i="4" s="1"/>
  <c r="D4" i="4"/>
  <c r="E4" i="4" s="1"/>
  <c r="D8" i="4"/>
  <c r="E8" i="4" s="1"/>
  <c r="D32" i="2"/>
  <c r="E32" i="2" s="1"/>
  <c r="D26" i="2"/>
  <c r="E26" i="2" s="1"/>
  <c r="B19" i="2"/>
  <c r="G30" i="2" l="1"/>
  <c r="F27" i="2"/>
  <c r="F29" i="2"/>
  <c r="G28" i="2"/>
  <c r="F33" i="2"/>
  <c r="G25" i="2"/>
  <c r="F25" i="2"/>
  <c r="I20" i="2"/>
  <c r="B20" i="2"/>
  <c r="H13" i="2"/>
  <c r="G26" i="2"/>
  <c r="F26" i="2"/>
  <c r="F31" i="2"/>
  <c r="G31" i="2"/>
  <c r="G32" i="2"/>
  <c r="F32" i="2"/>
  <c r="B21" i="2" l="1"/>
  <c r="F16" i="2"/>
  <c r="B16" i="2"/>
  <c r="I21" i="2"/>
  <c r="G102" i="7"/>
  <c r="F102" i="7"/>
  <c r="G101" i="7"/>
  <c r="F101" i="7"/>
  <c r="G100" i="7"/>
  <c r="F100" i="7"/>
  <c r="G99" i="7"/>
  <c r="F99" i="7"/>
  <c r="G98" i="7"/>
  <c r="F98" i="7"/>
  <c r="G97" i="7"/>
  <c r="F97" i="7"/>
  <c r="G96" i="7"/>
  <c r="F96" i="7"/>
  <c r="G95" i="7"/>
  <c r="F95" i="7"/>
  <c r="G94" i="7"/>
  <c r="F94" i="7"/>
  <c r="G93" i="7"/>
  <c r="F93" i="7"/>
  <c r="G92" i="7"/>
  <c r="F92" i="7"/>
  <c r="G91" i="7"/>
  <c r="F91" i="7"/>
  <c r="G90" i="7"/>
  <c r="F90" i="7"/>
  <c r="G89" i="7"/>
  <c r="F89" i="7"/>
  <c r="G88" i="7"/>
  <c r="F88" i="7"/>
  <c r="G87" i="7"/>
  <c r="F87" i="7"/>
  <c r="G86" i="7"/>
  <c r="F86" i="7"/>
  <c r="G85" i="7"/>
  <c r="F85" i="7"/>
  <c r="G84" i="7"/>
  <c r="F84" i="7"/>
  <c r="G83" i="7"/>
  <c r="F83" i="7"/>
  <c r="G82" i="7"/>
  <c r="F82" i="7"/>
  <c r="G81" i="7"/>
  <c r="F81" i="7"/>
  <c r="G80" i="7"/>
  <c r="F80" i="7"/>
  <c r="G79" i="7"/>
  <c r="F79" i="7"/>
  <c r="G78" i="7"/>
  <c r="F78" i="7"/>
  <c r="G77" i="7"/>
  <c r="F77" i="7"/>
  <c r="G76" i="7"/>
  <c r="F76" i="7"/>
  <c r="G75" i="7"/>
  <c r="F75" i="7"/>
  <c r="G74" i="7"/>
  <c r="F74" i="7"/>
  <c r="G73" i="7"/>
  <c r="F73" i="7"/>
  <c r="G72" i="7"/>
  <c r="F72" i="7"/>
  <c r="G71" i="7"/>
  <c r="F71" i="7"/>
  <c r="G70" i="7"/>
  <c r="F70" i="7"/>
  <c r="G69" i="7"/>
  <c r="F69" i="7"/>
  <c r="G68" i="7"/>
  <c r="F68" i="7"/>
  <c r="G67" i="7"/>
  <c r="F67" i="7"/>
  <c r="G66" i="7"/>
  <c r="F66" i="7"/>
  <c r="G65" i="7"/>
  <c r="F65" i="7"/>
  <c r="G64" i="7"/>
  <c r="F64" i="7"/>
  <c r="G63" i="7"/>
  <c r="F63" i="7"/>
  <c r="G62" i="7"/>
  <c r="F62" i="7"/>
  <c r="G61" i="7"/>
  <c r="F61" i="7"/>
  <c r="G60" i="7"/>
  <c r="F60" i="7"/>
  <c r="G59" i="7"/>
  <c r="F59" i="7"/>
  <c r="G58" i="7"/>
  <c r="F58" i="7"/>
  <c r="G57" i="7"/>
  <c r="F57" i="7"/>
  <c r="G56" i="7"/>
  <c r="F56" i="7"/>
  <c r="G55" i="7"/>
  <c r="F55" i="7"/>
  <c r="G54" i="7"/>
  <c r="F54" i="7"/>
  <c r="G53" i="7"/>
  <c r="F53" i="7"/>
  <c r="G52" i="7"/>
  <c r="F52" i="7"/>
  <c r="G51" i="7"/>
  <c r="F51" i="7"/>
  <c r="G50" i="7"/>
  <c r="F50" i="7"/>
  <c r="G49" i="7"/>
  <c r="F49" i="7"/>
  <c r="G48" i="7"/>
  <c r="F48" i="7"/>
  <c r="G47" i="7"/>
  <c r="F47" i="7"/>
  <c r="G46" i="7"/>
  <c r="F46" i="7"/>
  <c r="G45" i="7"/>
  <c r="F45" i="7"/>
  <c r="G44" i="7"/>
  <c r="F44" i="7"/>
  <c r="G43" i="7"/>
  <c r="F43" i="7"/>
  <c r="G42" i="7"/>
  <c r="F42" i="7"/>
  <c r="G41" i="7"/>
  <c r="F41" i="7"/>
  <c r="G40" i="7"/>
  <c r="F40" i="7"/>
  <c r="G39" i="7"/>
  <c r="F39" i="7"/>
  <c r="G38" i="7"/>
  <c r="F38" i="7"/>
  <c r="G37" i="7"/>
  <c r="F37" i="7"/>
  <c r="G36" i="7"/>
  <c r="F36" i="7"/>
  <c r="G35" i="7"/>
  <c r="F35" i="7"/>
  <c r="G34" i="7"/>
  <c r="F34" i="7"/>
  <c r="G33" i="7"/>
  <c r="F33" i="7"/>
  <c r="G32" i="7"/>
  <c r="F32" i="7"/>
  <c r="G31" i="7"/>
  <c r="F31" i="7"/>
  <c r="G30" i="7"/>
  <c r="F30" i="7"/>
  <c r="G29" i="7"/>
  <c r="F29" i="7"/>
  <c r="G28" i="7"/>
  <c r="F28" i="7"/>
  <c r="G27" i="7"/>
  <c r="F27" i="7"/>
  <c r="G26" i="7"/>
  <c r="F26" i="7"/>
  <c r="G25" i="7"/>
  <c r="F25" i="7"/>
  <c r="G24" i="7"/>
  <c r="F24" i="7"/>
  <c r="G23" i="7"/>
  <c r="F23" i="7"/>
  <c r="G22" i="7"/>
  <c r="F22" i="7"/>
  <c r="G21" i="7"/>
  <c r="F21" i="7"/>
  <c r="G20" i="7"/>
  <c r="F20" i="7"/>
  <c r="G19" i="7"/>
  <c r="F19" i="7"/>
  <c r="G18" i="7"/>
  <c r="F18" i="7"/>
  <c r="G17" i="7"/>
  <c r="F17" i="7"/>
  <c r="G16" i="7"/>
  <c r="F16" i="7"/>
  <c r="G15" i="7"/>
  <c r="F15" i="7"/>
  <c r="G14" i="7"/>
  <c r="F14" i="7"/>
  <c r="P5" i="6"/>
  <c r="O5" i="6"/>
  <c r="P4" i="6"/>
  <c r="O4" i="6"/>
  <c r="F14" i="2"/>
  <c r="F11" i="2"/>
</calcChain>
</file>

<file path=xl/sharedStrings.xml><?xml version="1.0" encoding="utf-8"?>
<sst xmlns="http://schemas.openxmlformats.org/spreadsheetml/2006/main" count="1097" uniqueCount="839">
  <si>
    <t>QUESTIONARIO</t>
  </si>
  <si>
    <t>Selezionare una risposta per ogni riga e indicare l’evidenza disponibile. Le colonne J–N alimentano automaticamente Dashboard e Matrice 231.</t>
  </si>
  <si>
    <t>ID</t>
  </si>
  <si>
    <t>Area</t>
  </si>
  <si>
    <t>Tema</t>
  </si>
  <si>
    <t>Domanda / controllo</t>
  </si>
  <si>
    <t>Famiglia rischio 231</t>
  </si>
  <si>
    <t>Fonte normativa</t>
  </si>
  <si>
    <t>Peso</t>
  </si>
  <si>
    <t>Risposta</t>
  </si>
  <si>
    <t>Note / evidenza</t>
  </si>
  <si>
    <t>Fattore rischio</t>
  </si>
  <si>
    <t>Rischio ponderato</t>
  </si>
  <si>
    <t>Massimo applicabile</t>
  </si>
  <si>
    <t>Conformità domanda</t>
  </si>
  <si>
    <t>Priorità</t>
  </si>
  <si>
    <t>GOV-01</t>
  </si>
  <si>
    <t>Governance e MOG</t>
  </si>
  <si>
    <t>Perimetro ambientale</t>
  </si>
  <si>
    <t>Sono state mappate tutte le attività, gli impianti, i siti e i processi aziendali con possibile impatto ambientale?</t>
  </si>
  <si>
    <t>Presidi MOG / artt. 5-7 D.Lgs. 231/2001</t>
  </si>
  <si>
    <t>D.Lgs. 8 giugno 2001, n. 231 — Responsabilità amministrativa degli enti — artt. 5-7; art. 25-undecies</t>
  </si>
  <si>
    <t>Mappa processi/siti aggiornata</t>
  </si>
  <si>
    <t>GOV-02</t>
  </si>
  <si>
    <t>Ruoli e deleghe</t>
  </si>
  <si>
    <t>Esistono ruoli, deleghe e procure ambientali formalizzati, con poteri decisionali, disponibilità finanziarie e competenze coerenti?</t>
  </si>
  <si>
    <t>D.Lgs. 8 giugno 2001, n. 231 — Responsabilità amministrativa degli enti — artt. 5-7</t>
  </si>
  <si>
    <t>Deleghe, procure, organigramma HSE</t>
  </si>
  <si>
    <t>GOV-03</t>
  </si>
  <si>
    <t>Valutazione del rischio</t>
  </si>
  <si>
    <t>Il rischio di reato ambientale è stato valutato per i processi sensibili e aggiornato dopo le modifiche 2025-2026?</t>
  </si>
  <si>
    <t>Presidi MOG / art. 25-undecies D.Lgs. 231/2001</t>
  </si>
  <si>
    <t>D.Lgs. 8 giugno 2001, n. 231 — Responsabilità amministrativa degli enti — art. 25-undecies; art. 8 D.Lgs. 81/2026</t>
  </si>
  <si>
    <t>Risk assessment e revisione MOG</t>
  </si>
  <si>
    <t>GOV-04</t>
  </si>
  <si>
    <t>OdV</t>
  </si>
  <si>
    <t>Sono previsti flussi informativi periodici e tempestivi verso l’Organismo di Vigilanza su autorizzazioni, anomalie, incidenti, sanzioni e audit?</t>
  </si>
  <si>
    <t>Presidi MOG / artt. 6-7 D.Lgs. 231/2001</t>
  </si>
  <si>
    <t>D.Lgs. 8 giugno 2001, n. 231 — Responsabilità amministrativa degli enti — artt. 6-7</t>
  </si>
  <si>
    <t>Flussi OdV e verbali</t>
  </si>
  <si>
    <t>GOV-05</t>
  </si>
  <si>
    <t>Sistema disciplinare</t>
  </si>
  <si>
    <t>Il sistema disciplinare copre anche violazioni ambientali, mancati controlli, falsità documentali e inosservanza delle procedure?</t>
  </si>
  <si>
    <t>Sistema disciplinare e applicazioni</t>
  </si>
  <si>
    <t>GOV-06</t>
  </si>
  <si>
    <t>Terze parti</t>
  </si>
  <si>
    <t>È svolta una due diligence documentata su trasportatori, intermediari, laboratori e impianti di destinazione?</t>
  </si>
  <si>
    <t>Gestione rifiuti / art. 256 D.Lgs. 152/2006</t>
  </si>
  <si>
    <t>D.Lgs. 3 aprile 2006, n. 152 — Norme in materia ambientale — artt. 188, 193, 212, 256</t>
  </si>
  <si>
    <t>Albo, autorizzazioni, qualifica fornitori</t>
  </si>
  <si>
    <t>GOV-07</t>
  </si>
  <si>
    <t>Emergenze</t>
  </si>
  <si>
    <t>Esiste un piano per incidenti ambientali, superamenti, sversamenti e sospensione o escalation dell’attività?</t>
  </si>
  <si>
    <t>Inquinamento/disastro / artt. 452-bis e 452-quater c.p.</t>
  </si>
  <si>
    <t>D.Lgs. 8 giugno 2001, n. 231 — Responsabilità amministrativa degli enti — art. 25-undecies; artt. 452-bis e 452-quater c.p.</t>
  </si>
  <si>
    <t>Piano emergenze e simulazioni</t>
  </si>
  <si>
    <t>GOV-08</t>
  </si>
  <si>
    <t>Audit e miglioramento</t>
  </si>
  <si>
    <t>Sono previsti audit periodici, registrazione delle non conformità, azioni correttive e verifica della loro chiusura?</t>
  </si>
  <si>
    <t>Audit, CAPA, riesami</t>
  </si>
  <si>
    <t>RIF-01</t>
  </si>
  <si>
    <t>Rifiuti e autorizzazioni</t>
  </si>
  <si>
    <t>Anagrafica rifiuti</t>
  </si>
  <si>
    <t>L’azienda dispone di un inventario aggiornato dei rifiuti prodotti, detenuti o gestiti, con produttore, detentore e processo di origine?</t>
  </si>
  <si>
    <t>D.Lgs. 3 aprile 2006, n. 152 — Norme in materia ambientale — artt. 183-184</t>
  </si>
  <si>
    <t>Elenco rifiuti e processi</t>
  </si>
  <si>
    <t>RIF-02</t>
  </si>
  <si>
    <t>Classificazione</t>
  </si>
  <si>
    <t>Ogni rifiuto è classificato con codice EER e caratteristiche di pericolo sulla base dell’origine, della composizione e di una motivazione tecnica documentata?</t>
  </si>
  <si>
    <t>D.Lgs. 3 aprile 2006, n. 152 — Norme in materia ambientale — artt. 183-184 e Allegato D</t>
  </si>
  <si>
    <t>Fascicolo di classificazione</t>
  </si>
  <si>
    <t>RIF-03</t>
  </si>
  <si>
    <t>Sottoprodotti/EoW</t>
  </si>
  <si>
    <t>Quando un materiale è qualificato come sottoprodotto o cessato rifiuto, sono documentate tutte le condizioni e la destinazione effettiva?</t>
  </si>
  <si>
    <t>D.Lgs. 3 aprile 2006, n. 152 — Norme in materia ambientale — artt. 184-bis e 184-ter</t>
  </si>
  <si>
    <t>Dossier sottoprodotto/EoW</t>
  </si>
  <si>
    <t>RIF-04</t>
  </si>
  <si>
    <t>Deposito temporaneo</t>
  </si>
  <si>
    <t>Il deposito prima della raccolta avviene nel luogo di produzione e secondo le condizioni di legge, senza trasformarsi in stoccaggio non autorizzato?</t>
  </si>
  <si>
    <t>Gestione rifiuti / artt. 256 e 256-bis D.Lgs. 152/2006</t>
  </si>
  <si>
    <t>D.Lgs. 3 aprile 2006, n. 152 — Norme in materia ambientale — art. 183, co. 1, lett. bb); art. 185-bis</t>
  </si>
  <si>
    <t>Planimetria, procedura, foto</t>
  </si>
  <si>
    <t>RIF-05</t>
  </si>
  <si>
    <t>Quantità e tempi</t>
  </si>
  <si>
    <t>Sono monitorati i limiti temporali e quantitativi del deposito e la scelta aziendale tra criterio temporale e criterio quantitativo?</t>
  </si>
  <si>
    <t>D.Lgs. 3 aprile 2006, n. 152 — Norme in materia ambientale — art. 183, co. 1, lett. bb)</t>
  </si>
  <si>
    <t>Registro quantità/tempi</t>
  </si>
  <si>
    <t>RIF-06</t>
  </si>
  <si>
    <t>Segregazione e sicurezza</t>
  </si>
  <si>
    <t>I rifiuti sono raggruppati per categorie omogenee, separati se incompatibili, identificati, protetti e gestiti contro sversamenti e dispersioni?</t>
  </si>
  <si>
    <t>D.Lgs. 3 aprile 2006, n. 152 — Norme in materia ambientale — artt. 187 e 193</t>
  </si>
  <si>
    <t>Etichette, contenitori, area protetta</t>
  </si>
  <si>
    <t>RIF-07</t>
  </si>
  <si>
    <t>Autorizzazioni</t>
  </si>
  <si>
    <t>Le autorizzazioni, iscrizioni e comunicazioni ambientali sono complete, vigenti, coerenti con rifiuti, quantità, operazioni e sito?</t>
  </si>
  <si>
    <t>D.Lgs. 3 aprile 2006, n. 152 — Norme in materia ambientale — artt. 208-216 e 256</t>
  </si>
  <si>
    <t>Scadenzario autorizzazioni</t>
  </si>
  <si>
    <t>RIF-08</t>
  </si>
  <si>
    <t>Destinatari</t>
  </si>
  <si>
    <t>Prima del conferimento è verificato che l’impianto sia autorizzato per quello specifico codice EER, operazione e quantitativo?</t>
  </si>
  <si>
    <t>D.Lgs. 3 aprile 2006, n. 152 — Norme in materia ambientale — artt. 188, 193, 208-216</t>
  </si>
  <si>
    <t>Autorizzazione destinatario</t>
  </si>
  <si>
    <t>RIF-09</t>
  </si>
  <si>
    <t>Trasporto</t>
  </si>
  <si>
    <t>Il trasportatore è verificato per categoria Albo, codice EER, targa del mezzo e validità dell’iscrizione?</t>
  </si>
  <si>
    <t>D.Lgs. 3 aprile 2006, n. 152 — Norme in materia ambientale — art. 212</t>
  </si>
  <si>
    <t>Scheda verifica Albo</t>
  </si>
  <si>
    <t>RIF-10</t>
  </si>
  <si>
    <t>FIR e registri</t>
  </si>
  <si>
    <t>Formulari, registri, MUD e documenti di pesatura sono completi, coerenti, firmati e conservati secondo i termini applicabili?</t>
  </si>
  <si>
    <t>Tracciabilità / artt. 258 e 260-bis D.Lgs. 152/2006</t>
  </si>
  <si>
    <t>D.Lgs. 3 aprile 2006, n. 152 — Norme in materia ambientale — artt. 190, 193, 258, 260-bis</t>
  </si>
  <si>
    <t>Campione documentale trimestrale</t>
  </si>
  <si>
    <t>TRC-01</t>
  </si>
  <si>
    <t>Tracciabilità e RENTRI</t>
  </si>
  <si>
    <t>Iscrizione RENTRI</t>
  </si>
  <si>
    <t>È stata verificata l’applicabilità e, ove dovuta, l’iscrizione al RENTRI con il corretto profilo dell’impresa?</t>
  </si>
  <si>
    <t>Tracciabilità / artt. 188-bis, 190 e 193 D.Lgs. 152/2006</t>
  </si>
  <si>
    <t>D.M. 4 aprile 2023, n. 59 — RENTRI — artt. 1-4 D.M. n. 59/2023</t>
  </si>
  <si>
    <t>Ricevuta/iscrizione RENTRI</t>
  </si>
  <si>
    <t>TRC-02</t>
  </si>
  <si>
    <t>Registro digitale</t>
  </si>
  <si>
    <t>Il registro cronologico è tenuto con modalità e dati coerenti con RENTRI e con i movimenti effettivi dei rifiuti?</t>
  </si>
  <si>
    <t>Tracciabilità / artt. 188-bis e 190 D.Lgs. 152/2006</t>
  </si>
  <si>
    <t>D.M. 4 aprile 2023, n. 59 — RENTRI — artt. 4-7 D.M. n. 59/2023</t>
  </si>
  <si>
    <t>Estratto registro digitale</t>
  </si>
  <si>
    <t>TRC-03</t>
  </si>
  <si>
    <t>FIR digitale</t>
  </si>
  <si>
    <t>Quando applicabile, il FIR digitale è emesso, sottoscritto, trasmesso e conservato secondo le regole del sistema?</t>
  </si>
  <si>
    <t>Tracciabilità / artt. 188-bis e 193 D.Lgs. 152/2006</t>
  </si>
  <si>
    <t>D.M. 4 aprile 2023, n. 59 — RENTRI — artt. 8-10 D.M. n. 59/2023</t>
  </si>
  <si>
    <t>FIR digitale e ricevute</t>
  </si>
  <si>
    <t>TRC-04</t>
  </si>
  <si>
    <t>Riconciliazione dati</t>
  </si>
  <si>
    <t>Le quantità prodotte, registrate, trasportate e ricevute a destino vengono riconciliate con controlli periodici?</t>
  </si>
  <si>
    <t>D.M. 4 aprile 2023, n. 59 — RENTRI — RENTRI; artt. 190 e 193 D.Lgs. 152/2006</t>
  </si>
  <si>
    <t>Report riconciliazione</t>
  </si>
  <si>
    <t>TRC-05</t>
  </si>
  <si>
    <t>Anomalie</t>
  </si>
  <si>
    <t>Sono gestite e approvate le correzioni, le anomalie del FIR e le mancate ricezioni della documentazione di ritorno?</t>
  </si>
  <si>
    <t>D.Lgs. 3 aprile 2006, n. 152 — Norme in materia ambientale — artt. 190, 193 e 258</t>
  </si>
  <si>
    <t>Registro anomalie</t>
  </si>
  <si>
    <t>TRC-06</t>
  </si>
  <si>
    <t>Conservazione</t>
  </si>
  <si>
    <t>Sono definite responsabilità, accessi, backup e conservazione della documentazione digitale e cartacea?</t>
  </si>
  <si>
    <t>Tracciabilità / artt. 190 e 193 D.Lgs. 152/2006</t>
  </si>
  <si>
    <t>D.M. 4 aprile 2023, n. 59 — RENTRI — D.M. n. 59/2023; artt. 190 e 193</t>
  </si>
  <si>
    <t>Policy conservazione</t>
  </si>
  <si>
    <t>TRC-07</t>
  </si>
  <si>
    <t>Formazione</t>
  </si>
  <si>
    <t>Gli addetti alla classificazione, registrazione, FIR, RENTRI e gestione delle anomalie sono formati e aggiornati?</t>
  </si>
  <si>
    <t>Piano formativo e attestati</t>
  </si>
  <si>
    <t>ACQ-01</t>
  </si>
  <si>
    <t>Acque e sostanze</t>
  </si>
  <si>
    <t>Autorizzazione scarichi</t>
  </si>
  <si>
    <t>Gli scarichi idrici sono censiti e coperti da autorizzazioni vigenti, coerenti con sito, impianto e prescrizioni?</t>
  </si>
  <si>
    <t>Scarichi / art. 137 D.Lgs. 152/2006</t>
  </si>
  <si>
    <t>D.Lgs. 3 aprile 2006, n. 152 — Norme in materia ambientale — artt. 124-125 e 137</t>
  </si>
  <si>
    <t>Autorizzazioni e prescrizioni</t>
  </si>
  <si>
    <t>ACQ-02</t>
  </si>
  <si>
    <t>Monitoraggio scarichi</t>
  </si>
  <si>
    <t>Campionamenti e analisi degli scarichi sono eseguiti con frequenza, metodi e laboratori coerenti con autorizzazioni e rischio?</t>
  </si>
  <si>
    <t>D.Lgs. 3 aprile 2006, n. 152 — Norme in materia ambientale — art. 137</t>
  </si>
  <si>
    <t>Rapporti di prova</t>
  </si>
  <si>
    <t>ACQ-03</t>
  </si>
  <si>
    <t>Superamenti</t>
  </si>
  <si>
    <t>Esiste una procedura per bloccare o mettere in sicurezza il processo e gestire tempestivamente i superamenti dei limiti?</t>
  </si>
  <si>
    <t>Procedura superamenti</t>
  </si>
  <si>
    <t>ACQ-04</t>
  </si>
  <si>
    <t>Sostanze pericolose</t>
  </si>
  <si>
    <t>Sono censite le sostanze pericolose, le aree di stoccaggio, la compatibilità e i presidi di contenimento?</t>
  </si>
  <si>
    <t>Inquinamento / art. 452-bis c.p.</t>
  </si>
  <si>
    <t>D.Lgs. 8 giugno 2001, n. 231 — Responsabilità amministrativa degli enti — art. 25-undecies; art. 452-bis c.p.</t>
  </si>
  <si>
    <t>Inventario sostanze e SDS</t>
  </si>
  <si>
    <t>ACQ-05</t>
  </si>
  <si>
    <t>Sversamenti</t>
  </si>
  <si>
    <t>Sono disponibili kit, istruzioni, ruoli e prove di intervento per sversamenti e contaminazioni accidentali?</t>
  </si>
  <si>
    <t>Bonifica / art. 257 D.Lgs. 152/2006</t>
  </si>
  <si>
    <t>D.Lgs. 3 aprile 2006, n. 152 — Norme in materia ambientale — artt. 242, 257</t>
  </si>
  <si>
    <t>Piano e verbali esercitazione</t>
  </si>
  <si>
    <t>EMI-01</t>
  </si>
  <si>
    <t>Emissioni in atmosfera</t>
  </si>
  <si>
    <t>Titoli autorizzativi</t>
  </si>
  <si>
    <t>Le emissioni in atmosfera sono censite e coperte da autorizzazioni vigenti, comprese le modifiche agli impianti?</t>
  </si>
  <si>
    <t>Emissioni / art. 279 D.Lgs. 152/2006</t>
  </si>
  <si>
    <t>D.Lgs. 3 aprile 2006, n. 152 — Norme in materia ambientale — artt. 269-271 e 279</t>
  </si>
  <si>
    <t>AUA/AIA/autorizzazioni</t>
  </si>
  <si>
    <t>EMI-02</t>
  </si>
  <si>
    <t>Controlli limiti</t>
  </si>
  <si>
    <t>I monitoraggi delle emissioni e i registri di esercizio dimostrano il rispetto dei limiti e delle prescrizioni?</t>
  </si>
  <si>
    <t>D.Lgs. 3 aprile 2006, n. 152 — Norme in materia ambientale — art. 279</t>
  </si>
  <si>
    <t>Rapporti di misura e registri</t>
  </si>
  <si>
    <t>EMI-03</t>
  </si>
  <si>
    <t>Manutenzione</t>
  </si>
  <si>
    <t>Filtri, sistemi di abbattimento e strumenti di monitoraggio sono sottoposti a manutenzione preventiva documentata?</t>
  </si>
  <si>
    <t>Inquinamento colposo / art. 452-quinquies c.p.</t>
  </si>
  <si>
    <t>D.Lgs. 8 giugno 2001, n. 231 — Responsabilità amministrativa degli enti — art. 25-undecies; art. 452-quinquies c.p.</t>
  </si>
  <si>
    <t>Piano manutenzione</t>
  </si>
  <si>
    <t>EMI-04</t>
  </si>
  <si>
    <t>Modifiche impianti</t>
  </si>
  <si>
    <t>Ogni modifica o potenziamento dell’impianto è sottoposto a verifica autorizzativa prima dell’esecuzione?</t>
  </si>
  <si>
    <t>D.Lgs. 3 aprile 2006, n. 152 — Norme in materia ambientale — artt. 269 e 279</t>
  </si>
  <si>
    <t>Change management ambientale</t>
  </si>
  <si>
    <t>BON-01</t>
  </si>
  <si>
    <t>Bonifica e siti</t>
  </si>
  <si>
    <t>Incidenti e comunicazioni</t>
  </si>
  <si>
    <t>È prevista l’identificazione, registrazione e comunicazione degli eventi che possono causare contaminazione?</t>
  </si>
  <si>
    <t>D.Lgs. 3 aprile 2006, n. 152 — Norme in materia ambientale — artt. 242 e 257</t>
  </si>
  <si>
    <t>Registro incidenti e comunicazioni</t>
  </si>
  <si>
    <t>BON-02</t>
  </si>
  <si>
    <t>Siti contaminati</t>
  </si>
  <si>
    <t>L’azienda mantiene un registro dei siti potenzialmente contaminati o soggetti a messa in sicurezza/bonifica?</t>
  </si>
  <si>
    <t>D.Lgs. 3 aprile 2006, n. 152 — Norme in materia ambientale — artt. 240, 242, 257</t>
  </si>
  <si>
    <t>Registro siti e stato procedimenti</t>
  </si>
  <si>
    <t>BON-03</t>
  </si>
  <si>
    <t>Piani e prescrizioni</t>
  </si>
  <si>
    <t>Caratterizzazione, messa in sicurezza, bonifica e monitoraggi sono pianificati, finanziati e verificati?</t>
  </si>
  <si>
    <t>D.Lgs. 3 aprile 2006, n. 152 — Norme in materia ambientale — artt. 242-253 e 257</t>
  </si>
  <si>
    <t>Piano interventi e monitoraggi</t>
  </si>
  <si>
    <t>BON-04</t>
  </si>
  <si>
    <t>Acquisizioni e gestione</t>
  </si>
  <si>
    <t>Nelle acquisizioni o cessioni di siti sono svolte verifiche ambientali, valutando oneri reali, passività e documentazione storica?</t>
  </si>
  <si>
    <t>Bonifica / artt. 240-253 D.Lgs. 152/2006</t>
  </si>
  <si>
    <t>D.Lgs. 3 aprile 2006, n. 152 — Norme in materia ambientale — artt. 240-253</t>
  </si>
  <si>
    <t>Due diligence ambientale</t>
  </si>
  <si>
    <t>TDF-01</t>
  </si>
  <si>
    <t>Terra dei fuochi 2025</t>
  </si>
  <si>
    <t>Albo e trasporto</t>
  </si>
  <si>
    <t>Sono state riesaminate le procedure di qualifica dei trasportatori alla luce delle modifiche 2025 su Albo, trasporto e sanzioni accessorie?</t>
  </si>
  <si>
    <t>Gestione rifiuti / D.L. 116/2025</t>
  </si>
  <si>
    <t>D.L. 8 agosto 2025, n. 116 — testo coordinato con L. 3 ottobre 2025, n. 147 — art. 1; modifiche art. 212 D.Lgs. 152/2006</t>
  </si>
  <si>
    <t>Verifica Albo aggiornata</t>
  </si>
  <si>
    <t>TDF-02</t>
  </si>
  <si>
    <t>Abbandono e aree</t>
  </si>
  <si>
    <t>Esistono controlli per prevenire abbandoni, depositi incontrollati, combustioni illecite e conferimenti fuori circuito?</t>
  </si>
  <si>
    <t>Abbandono/combustione / artt. 255-256-bis D.Lgs. 152/2006</t>
  </si>
  <si>
    <t>D.L. 8 agosto 2025, n. 116 — testo coordinato con L. 3 ottobre 2025, n. 147 — art. 1; artt. 255, 255-bis, 255-ter, 256-bis</t>
  </si>
  <si>
    <t>Controlli aree e vigilanza</t>
  </si>
  <si>
    <t>TDF-03</t>
  </si>
  <si>
    <t>Regimi aggravati</t>
  </si>
  <si>
    <t>La valutazione considera siti contaminati, pericolo ambientale, rifiuti pericolosi e aggravanti introdotte o inasprite nel 2025?</t>
  </si>
  <si>
    <t>D.L. 8 agosto 2025, n. 116 — testo coordinato con L. 3 ottobre 2025, n. 147 — art. 1; modifiche artt. 256, 259, 452-quaterdecies</t>
  </si>
  <si>
    <t>Mappa siti/quantità/pericoli</t>
  </si>
  <si>
    <t>TDF-04</t>
  </si>
  <si>
    <t>Costi anomali</t>
  </si>
  <si>
    <t>Le offerte di gestione rifiuti significativamente inferiori al mercato sono sottoposte a escalation e verifica rafforzata?</t>
  </si>
  <si>
    <t>Traffico illecito rifiuti / art. 452-quaterdecies c.p.</t>
  </si>
  <si>
    <t>D.Lgs. 8 giugno 2001, n. 231 — Responsabilità amministrativa degli enti — art. 25-undecies; art. 452-quaterdecies c.p.</t>
  </si>
  <si>
    <t>Analisi comparativa fornitori</t>
  </si>
  <si>
    <t>TDF-05</t>
  </si>
  <si>
    <t>Aggiornamento 231</t>
  </si>
  <si>
    <t>Il MOG e i protocolli rifiuti sono stati aggiornati dopo le nuove ipotesi 255-bis, 255-ter, 256, 256-bis e le modifiche dell’art. 25-undecies?</t>
  </si>
  <si>
    <t>D.L. 8 agosto 2025, n. 116 — testo coordinato con L. 3 ottobre 2025, n. 147 — art. 6 D.L. 116/2025; art. 25-undecies</t>
  </si>
  <si>
    <t>Gap analysis MOG</t>
  </si>
  <si>
    <t>PEN-01</t>
  </si>
  <si>
    <t>Nuove fattispecie 2026</t>
  </si>
  <si>
    <t>Prodotti inquinanti</t>
  </si>
  <si>
    <t>L’azienda ha verificato se prodotti immessi sul mercato o messi in circolazione possano, per impiego, causare compromissione o deterioramento ambientale significativo e misurabile?</t>
  </si>
  <si>
    <t>Commercio prodotti inquinanti / art. 452-bis.1 c.p.</t>
  </si>
  <si>
    <t>D.Lgs. 21 aprile 2026, n. 81 — tutela penale dell’ambiente — art. 3; art. 8</t>
  </si>
  <si>
    <t>Product compliance e dossier tecnico</t>
  </si>
  <si>
    <t>PEN-02</t>
  </si>
  <si>
    <t>Habitat e aree protette</t>
  </si>
  <si>
    <t>Prima di localizzare o modificare attività, sono valutati habitat, ecosistemi, specie protette, aree naturali e vincoli?</t>
  </si>
  <si>
    <t>Inquinamento aggravato / art. 452-bis c.p.</t>
  </si>
  <si>
    <t>D.Lgs. 21 aprile 2026, n. 81 — tutela penale dell’ambiente — art. 3</t>
  </si>
  <si>
    <t>Screening vincolistico</t>
  </si>
  <si>
    <t>PEN-03</t>
  </si>
  <si>
    <t>Abusività</t>
  </si>
  <si>
    <t>La verifica autorizzativa considera anche violazioni sostanziali del diritto UE/nazionale e autorizzazioni ottenute fraudolentemente o mediante reati contro la PA?</t>
  </si>
  <si>
    <t>Nozione di abusività / art. 452-quinquiesdecies c.p.</t>
  </si>
  <si>
    <t>Legalità sostanziale autorizzazioni</t>
  </si>
  <si>
    <t>PEN-04</t>
  </si>
  <si>
    <t>Sostanze ozono-lesive</t>
  </si>
  <si>
    <t>Sono censite e controllate produzione, immissione sul mercato, importazione, esportazione, uso e rilascio di sostanze/apparecchiature ozono-lesive?</t>
  </si>
  <si>
    <t>Sostanze ozono-lesive / art. 4 D.Lgs. 81/2026</t>
  </si>
  <si>
    <t>D.Lgs. 21 aprile 2026, n. 81 — tutela penale dell’ambiente — art. 4</t>
  </si>
  <si>
    <t>Inventario apparecchiature e sostanze</t>
  </si>
  <si>
    <t>PEN-05</t>
  </si>
  <si>
    <t>Gas fluorurati</t>
  </si>
  <si>
    <t>Sono censiti gas fluorurati, prodotti e apparecchiature e sono verificati acquisto, importazione, esportazione, uso, rilascio e manutenzione?</t>
  </si>
  <si>
    <t>Gas fluorurati / art. 5 D.Lgs. 81/2026</t>
  </si>
  <si>
    <t>D.Lgs. 21 aprile 2026, n. 81 — tutela penale dell’ambiente — art. 5</t>
  </si>
  <si>
    <t>Registro F-gas e manutenzioni</t>
  </si>
  <si>
    <t>PEN-06</t>
  </si>
  <si>
    <t>Dichiarazioni e documenti</t>
  </si>
  <si>
    <t>I dati ambientali e i documenti presentati ad autorità, clienti, impianti e sistemi di tracciabilità sono sottoposti a verifica e approvazione?</t>
  </si>
  <si>
    <t>Aggravanti / art. 452-sexiesdecies c.p.</t>
  </si>
  <si>
    <t>Controllo documentale e firme</t>
  </si>
  <si>
    <t>PEN-07</t>
  </si>
  <si>
    <t>Quote 231</t>
  </si>
  <si>
    <t>Il MOG considera le nuove fattispecie degli artt. 4-5 D.Lgs. 81/2026 e l’aumento delle quote per le ipotesi aggravate?</t>
  </si>
  <si>
    <t>Art. 25-undecies D.Lgs. 231/2001</t>
  </si>
  <si>
    <t>D.Lgs. 21 aprile 2026, n. 81 — tutela penale dell’ambiente — art. 8</t>
  </si>
  <si>
    <t>Aggiornamento parte speciale</t>
  </si>
  <si>
    <t>PFU-01</t>
  </si>
  <si>
    <t>PFU e filiere speciali</t>
  </si>
  <si>
    <t>Qualificazione PFU</t>
  </si>
  <si>
    <t>Gli pneumatici fuori uso sono distinti dagli pneumatici usati riutilizzabili e, quando rifiuti, gestiti con codice EER 16 01 03 e tracciabilità coerente?</t>
  </si>
  <si>
    <t>Gestione PFU / art. 256 D.Lgs. 152/2006</t>
  </si>
  <si>
    <t>D.Lgs. 3 aprile 2006, n. 152 — Norme in materia ambientale — artt. 183-184; EER 16 01 03</t>
  </si>
  <si>
    <t>Registro PFU e criterio qualificazione</t>
  </si>
  <si>
    <t>PFU-02</t>
  </si>
  <si>
    <t>Ruoli e incarichi</t>
  </si>
  <si>
    <t>Sono documentati i ruoli di gommista/produttore, proprietario/detentore, trasportatore e destinatario e gli incarichi alla filiera?</t>
  </si>
  <si>
    <t>Gestione PFU / artt. 188, 193, 212 D.Lgs. 152/2006</t>
  </si>
  <si>
    <t>D.Lgs. 3 aprile 2006, n. 152 — Norme in materia ambientale — artt. 188, 193, 212</t>
  </si>
  <si>
    <t>Contratti e incarichi</t>
  </si>
  <si>
    <t>PFU-03</t>
  </si>
  <si>
    <t>Trasporto e impianto</t>
  </si>
  <si>
    <t>Sono verificati codice EER, mezzo, iscrizione Albo, autorizzazione del destinatario e operazione di recupero prevista?</t>
  </si>
  <si>
    <t>D.Lgs. 3 aprile 2006, n. 152 — Norme in materia ambientale — artt. 193, 208-216, 256</t>
  </si>
  <si>
    <t>Dossier trasportatore/destinatario</t>
  </si>
  <si>
    <t>PFU-04</t>
  </si>
  <si>
    <t>Deposito e documenti</t>
  </si>
  <si>
    <t>Il deposito PFU è separato, protetto, monitorato per quantità/tempi e supportato da FIR, registri e quarta copia?</t>
  </si>
  <si>
    <t>Tracciabilità PFU / artt. 183, 190, 193 D.Lgs. 152/2006</t>
  </si>
  <si>
    <t>D.Lgs. 3 aprile 2006, n. 152 — Norme in materia ambientale — artt. 183, 190, 193</t>
  </si>
  <si>
    <t>Checklist area PFU</t>
  </si>
  <si>
    <t>Finalità</t>
  </si>
  <si>
    <t>Come usarlo</t>
  </si>
  <si>
    <t>1) Compilare l’anagrafica in Dashboard; 2) rispondere a tutte le domande nel foglio Questionario; 3) inserire note e riferimenti documentali; 4) consultare Dashboard e Matrice 231; 5) utilizzare le priorità per richiedere un approfondimento professionale.</t>
  </si>
  <si>
    <t>Risposte</t>
  </si>
  <si>
    <t>Sì = presidio documentato e operativo; Parziale = presidio incompleto o non dimostrato integralmente; No = assenza o inadeguatezza; Da verificare = informazione/documentazione non ancora controllata; Non applicabile = domanda non pertinente, da motivare nelle note.</t>
  </si>
  <si>
    <t>Metodo di scoring</t>
  </si>
  <si>
    <t>Il punteggio è un indice interno di screening: ogni risposta negativa o incerta genera un rischio ponderato in base al peso della domanda. La percentuale di conformità è una misura orientativa della completezza dei presidi dichiarati; non rappresenta la probabilità statistica di commissione di un reato né la valutazione giudiziale del rischio.</t>
  </si>
  <si>
    <t>Soglie orientative</t>
  </si>
  <si>
    <t>Basso: rischio 0–20%; Medio: &gt;20–40%; Alto: &gt;40–60%; Critico: &gt;60%. La soglia non sostituisce la valutazione del settore, del sito, delle autorizzazioni, della condotta concreta e della normativa regionale o tecnica applicabile.</t>
  </si>
  <si>
    <t>Aggiornamenti inclusi</t>
  </si>
  <si>
    <t>Il questionario considera, tra le altre fonti, il testo coordinato del D.L. 8 agosto 2025, n. 116, convertito dalla L. 3 ottobre 2025, n. 147, e il D.Lgs. 21 aprile 2026, n. 81. Le date e la vigenza sono riportate nel foglio Fonti.</t>
  </si>
  <si>
    <t>Invito all’approfondimento</t>
  </si>
  <si>
    <t>Un risultato Medio, Alto o Critico, una percentuale di compilazione incompleta o una risposta “Da verificare” su autorizzazioni, rifiuti, tracciabilità, bonifica o nuove fattispecie 2026 costituiscono segnali per una verifica professionale. Contatti dello Studio: [inserire e-mail] — [inserire telefono] — [inserire URL prenotazione].</t>
  </si>
  <si>
    <t>ANAGRAFICA IMPRESA</t>
  </si>
  <si>
    <t>Ragione sociale</t>
  </si>
  <si>
    <t>Settore / attività</t>
  </si>
  <si>
    <t>Sede / stabilimento</t>
  </si>
  <si>
    <t>Numero dipendenti</t>
  </si>
  <si>
    <t>Presenza autorizzazioni AIA/AUA/VIA</t>
  </si>
  <si>
    <t>Compilatore e ruolo</t>
  </si>
  <si>
    <t>Data compilazione</t>
  </si>
  <si>
    <t>Completamento</t>
  </si>
  <si>
    <t>Conformità dichiarata</t>
  </si>
  <si>
    <t>Rischio screening</t>
  </si>
  <si>
    <t>ESITO SINTETICO</t>
  </si>
  <si>
    <t>Livello di attenzione</t>
  </si>
  <si>
    <t>INDICATORI VISIVI</t>
  </si>
  <si>
    <t>Conformità</t>
  </si>
  <si>
    <t>Rischio</t>
  </si>
  <si>
    <t>RISCHIO PER AREA</t>
  </si>
  <si>
    <t>Domande</t>
  </si>
  <si>
    <t>Livello</t>
  </si>
  <si>
    <t>Barra rischio</t>
  </si>
  <si>
    <t>Alert</t>
  </si>
  <si>
    <t>RICHIESTA DI APPROFONDIMENTO</t>
  </si>
  <si>
    <t>Invia o conserva il report con le evidenze principali e contatta lo Studio Legale Napoletano per una verifica documentale, l’aggiornamento del MOG ambientale e la definizione di un piano di rientro. Recapiti: segreteria@studiolegalenapoletano.org — +390687082724 — www.studiolegalenapoletano.org.</t>
  </si>
  <si>
    <t>MATRICE DI RISCHIO 231</t>
  </si>
  <si>
    <t>Indice di esposizione calcolato sulle risposte al questionario. È una valutazione di screening e non una conclusione sulla responsabilità dell’ente.</t>
  </si>
  <si>
    <t>Famiglia / reato</t>
  </si>
  <si>
    <t>Processi sensibili</t>
  </si>
  <si>
    <t>Domande collegate</t>
  </si>
  <si>
    <t>Indice rischio</t>
  </si>
  <si>
    <t>Presidio prioritario</t>
  </si>
  <si>
    <t>Riferimento</t>
  </si>
  <si>
    <t>Governance, deleghe, OdV, formazione, audit e sistema disciplinare</t>
  </si>
  <si>
    <t>GOV-01…GOV-08; TRC-07</t>
  </si>
  <si>
    <t>Aggiornamento MOG e flussi OdV</t>
  </si>
  <si>
    <t>artt. 5-7 D.Lgs. 231/2001</t>
  </si>
  <si>
    <t>Gestione illecita/abbandono rifiuti</t>
  </si>
  <si>
    <t>Classificazione, deposito, trasporto, autorizzazioni, conferimenti</t>
  </si>
  <si>
    <t>RIF-01…RIF-09; TDF-01…TDF-05; PFU-01…PFU-04</t>
  </si>
  <si>
    <t>Qualifica filiera e controllo autorizzazioni</t>
  </si>
  <si>
    <t>artt. 255-256-bis, 258-259 D.Lgs. 152/2006; D.L. 116/2025</t>
  </si>
  <si>
    <t>Tracciabilità e falsità documentale</t>
  </si>
  <si>
    <t>FIR, registri, MUD, RENTRI, dati e riconciliazioni</t>
  </si>
  <si>
    <t>RIF-10; TRC-01…TRC-06; PEN-06</t>
  </si>
  <si>
    <t>Riconciliazione dati e gestione anomalie</t>
  </si>
  <si>
    <t>artt. 190, 193, 258, 260-bis D.Lgs. 152/2006; D.M. 59/2023</t>
  </si>
  <si>
    <t>Inquinamento/disastro ambientale</t>
  </si>
  <si>
    <t>Scarichi, emissioni, sostanze, incidenti, manutenzione</t>
  </si>
  <si>
    <t>ACQ-01…ACQ-05; EMI-01…EMI-04</t>
  </si>
  <si>
    <t>Monitoraggi, escalation e blocco sicuro</t>
  </si>
  <si>
    <t>artt. 452-bis, 452-quater, 452-quinquies c.p.; art. 25-undecies</t>
  </si>
  <si>
    <t>Bonifica e siti contaminati</t>
  </si>
  <si>
    <t>Incidenti, comunicazioni, caratterizzazione, bonifica, M&amp;A</t>
  </si>
  <si>
    <t>ACQ-05; BON-01…BON-04; TDF-03</t>
  </si>
  <si>
    <t>Registro siti e piano di intervento</t>
  </si>
  <si>
    <t>artt. 240, 242-253, 257 D.Lgs. 152/2006</t>
  </si>
  <si>
    <t>Commercio di prodotti inquinanti</t>
  </si>
  <si>
    <t>Product compliance, prodotti, circolazione, impatto ambientale</t>
  </si>
  <si>
    <t>PEN-01…PEN-03</t>
  </si>
  <si>
    <t>Dossier tecnico e legalità sostanziale</t>
  </si>
  <si>
    <t>art. 452-bis.1 c.p.; artt. 3 e 8 D.Lgs. 81/2026</t>
  </si>
  <si>
    <t>Sostanze ozono-lesive e gas fluorurati</t>
  </si>
  <si>
    <t>Inventario, acquisto, import/export, uso, rilascio, manutenzione</t>
  </si>
  <si>
    <t>PEN-04; PEN-05; PEN-07</t>
  </si>
  <si>
    <t>Inventario e controllo della filiera tecnica</t>
  </si>
  <si>
    <t>artt. 4-5 e 8 D.Lgs. 81/2026</t>
  </si>
  <si>
    <t>Traffico illecito e aggravanti</t>
  </si>
  <si>
    <t>Intermediari, costi anomali, siti contaminati, profitto, documenti</t>
  </si>
  <si>
    <t>TDF-03; TDF-04; PEN-06</t>
  </si>
  <si>
    <t>Due diligence rafforzata e escalation</t>
  </si>
  <si>
    <t>art. 25-undecies D.Lgs. 231/2001; D.L. 116/2025; art. 452-quaterdecies c.p.</t>
  </si>
  <si>
    <t>Nota: il punteggio misura la presenza dichiarata di gap sui controlli collegati, non la probabilità di condanna, la gravità effettiva del reato o l’importo della sanzione. Per il valore delle quote e l’applicabilità concreta occorre analizzare la fattispecie e l’ente.</t>
  </si>
  <si>
    <t>FONTI E AGGIORNAMENTO</t>
  </si>
  <si>
    <t>Fonte</t>
  </si>
  <si>
    <t>Vigenza / versione usata</t>
  </si>
  <si>
    <t>Rilevanza per il check-up</t>
  </si>
  <si>
    <t>D.Lgs. 3 aprile 2006, n. 152</t>
  </si>
  <si>
    <t>Versione 2026-08-28 — vigente</t>
  </si>
  <si>
    <t>Rifiuti, tracciabilità, scarichi, emissioni, bonifica e autorizzazioni</t>
  </si>
  <si>
    <t>D.Lgs. 8 giugno 2001, n. 231</t>
  </si>
  <si>
    <t>Versione 2026-09-15 — vigente</t>
  </si>
  <si>
    <t>Imputazione all’ente, MOG, OdV, sanzioni e art. 25-undecies</t>
  </si>
  <si>
    <t>D.L. 8 agosto 2025, n. 116</t>
  </si>
  <si>
    <t>Testo coordinato 2025-10-07 — vigente</t>
  </si>
  <si>
    <t>Inasprimenti su rifiuti, Albo, formulari e reati-presupposto</t>
  </si>
  <si>
    <t>L. 3 ottobre 2025, n. 147</t>
  </si>
  <si>
    <t>Versione 2025-10-03 — vigente</t>
  </si>
  <si>
    <t>Conversione del D.L. n. 116/2025</t>
  </si>
  <si>
    <t>D.Lgs. 21 aprile 2026, n. 81</t>
  </si>
  <si>
    <t>Versione 2026-04-21 — vigente dal 2026-06-02</t>
  </si>
  <si>
    <t>Recepimento Direttiva (UE) 2024/1203; nuove fattispecie e modifiche 231</t>
  </si>
  <si>
    <t>Direttiva (UE) 2024/1203</t>
  </si>
  <si>
    <t>Versione 2024-04-30 — vigente</t>
  </si>
  <si>
    <t>Quadro UE recepito dal D.Lgs. n. 81/2026</t>
  </si>
  <si>
    <t>L. 13 giugno 2025, n. 91</t>
  </si>
  <si>
    <t>Versione 2025-06-13 — vigente</t>
  </si>
  <si>
    <t>Delega europea, art. 9, richiamata dal D.Lgs. n. 81/2026</t>
  </si>
  <si>
    <t>D.M. 4 aprile 2023, n. 59</t>
  </si>
  <si>
    <t>Versione 2025-02-24 — vigente</t>
  </si>
  <si>
    <t>RENTRI, registri cronologici e FIR</t>
  </si>
  <si>
    <t>LISTE DI CONTROLLO</t>
  </si>
  <si>
    <t>Valori utilizzati dal questionario e legenda di scoring.</t>
  </si>
  <si>
    <t>Interpretazione</t>
  </si>
  <si>
    <t>Uso</t>
  </si>
  <si>
    <t>Sì</t>
  </si>
  <si>
    <t>Presidio dichiarato e documentato</t>
  </si>
  <si>
    <t>Nessun rischio aggiuntivo nello screening</t>
  </si>
  <si>
    <t>Parziale</t>
  </si>
  <si>
    <t>Presidio incompleto o non dimostrato integralmente</t>
  </si>
  <si>
    <t>Rischio medio ponderato</t>
  </si>
  <si>
    <t>No</t>
  </si>
  <si>
    <t>Presidio assente o inadeguato</t>
  </si>
  <si>
    <t>Rischio massimo ponderato</t>
  </si>
  <si>
    <t>Da verificare</t>
  </si>
  <si>
    <t>Informazione o evidenza non controllata</t>
  </si>
  <si>
    <t>Rischio prudenziale</t>
  </si>
  <si>
    <t>Non applicabile</t>
  </si>
  <si>
    <t>Domanda non pertinente</t>
  </si>
  <si>
    <t>Esclusa dal denominatore; motivare nelle note</t>
  </si>
  <si>
    <t>Formula</t>
  </si>
  <si>
    <t>Rischio ponderato = fattore rischio × peso. Conformità = 1 − (rischio ponderato / massimo applicabile).</t>
  </si>
  <si>
    <t>DASHBOARD — ESITO DEL CHECK-UP AMIENTALE</t>
  </si>
  <si>
    <r>
      <t xml:space="preserve">CHECK-UP AMBIENTALE - </t>
    </r>
    <r>
      <rPr>
        <sz val="18"/>
        <color rgb="FFFFFFFF"/>
        <rFont val="Arial"/>
        <family val="2"/>
      </rPr>
      <t>Strumento di autovalutazione della compliance ambientale (agg. Settembre 2026)</t>
    </r>
  </si>
  <si>
    <t>Il file consente all’impresa di effettuare un primo screening della propria esposizione a non conformità alle principali novità ambientali e ai connessi rischi di reato-presupposto 231 in materia ambientale. Non è una certificazione, non sostituisce un audit, una verifica autorizzativa o un parere legale. Costituisce un utile strumento di autovalutazione della compliance in materia di tutela e prevenzione dei rischi ambientali aggiornato al settembre 2026.</t>
  </si>
  <si>
    <t>Proprietà del documento</t>
  </si>
  <si>
    <t>Il presente documento è di proprietà esclusiva dello Studio Legale Napoletano S.t.A. a r.l. ed è destinato unicamente all’uso per il quale è stato fornito. Senza la preventiva autorizzazione scritta dello Studio, è vietato riprodurlo, anche parzialmente, modificarlo, riutilizzarlo per finalità diverse da quelle concordate, divulgarlo, cederlo o metterlo a disposizione di terzi, a titolo gratuito o oneroso, nonché venderlo o commercializzarlo in qualsiasi forma e con qualsiasi mezzo. La consegna del documento non comporta alcuna cessione dei diritti sui suoi contenuti. Restano salvi gli utilizzi consentiti da norme inderogabili di legge.</t>
  </si>
  <si>
    <t xml:space="preserve">Fonti normative per progettare il questionario. </t>
  </si>
  <si>
    <t>Compilare il Questionario: la lancetta indica il rischio ponderato sulle risposte applicabili. Le risposte mancanti rendono l’esito parziale.</t>
  </si>
  <si>
    <t>Basso ≤20%   Medio ≤40%   Alto ≤60%   Critico &gt;60%</t>
  </si>
  <si>
    <t>Indice di screening, non probabilità di reato. Rischio = somma dei rischi ponderati / somma dei pesi applicabili.</t>
  </si>
  <si>
    <t>DATI DEL GRAFICO DI RISCHIO</t>
  </si>
  <si>
    <t>Basso X</t>
  </si>
  <si>
    <t>Basso Y</t>
  </si>
  <si>
    <t>Medio X</t>
  </si>
  <si>
    <t>Medio Y</t>
  </si>
  <si>
    <t>Alto X</t>
  </si>
  <si>
    <t>Alto Y</t>
  </si>
  <si>
    <t>Critico X</t>
  </si>
  <si>
    <t>Critico Y</t>
  </si>
  <si>
    <t>Lancetta X</t>
  </si>
  <si>
    <t>Lancetta Y</t>
  </si>
  <si>
    <t>N/D intenzionale: nasconde la lancetta quando manca un indice calcolabile.</t>
  </si>
  <si>
    <t>SANZIONI PECUNIARIE AMBIENTALI — D.LGS. 231/2001</t>
  </si>
  <si>
    <t>Valore minimo quota (€)</t>
  </si>
  <si>
    <t>Valore massimo quota (€)</t>
  </si>
  <si>
    <t>Minimo generale quote</t>
  </si>
  <si>
    <t>Calcolo: quote base × valore della quota × aumento/riduzione specifica. I valori non sono moltiplicati per la percentuale del questionario.</t>
  </si>
  <si>
    <t>Esclusi: confisca, interdizioni, bonifica, risarcimenti, spese e riduzioni generali degli artt. 11–12 e 26. Le righe non vanno sommate.</t>
  </si>
  <si>
    <t>Le quote D–E sono quelle della cornice base. F–G includono la sola variante indicata in H. Le varianti sono alternative, non sanzioni aggiuntive.</t>
  </si>
  <si>
    <t>I rinvii storici o non coordinati sono evidenziati in fondo. La data del fatto resta determinante per individuare la disciplina applicabile.</t>
  </si>
  <si>
    <t>Fattispecie / variante</t>
  </si>
  <si>
    <t>Norma del reato</t>
  </si>
  <si>
    <t>Quote base min</t>
  </si>
  <si>
    <t>Quote base max</t>
  </si>
  <si>
    <t>Minimo (€)</t>
  </si>
  <si>
    <t>Massimo (€)</t>
  </si>
  <si>
    <t>Regime</t>
  </si>
  <si>
    <t>Art. 25-undecies</t>
  </si>
  <si>
    <t>Precisazioni</t>
  </si>
  <si>
    <t>AMB-01</t>
  </si>
  <si>
    <t>Inquinamento ambientale</t>
  </si>
  <si>
    <t>Art. 452-bis c.p.</t>
  </si>
  <si>
    <t>Ordinario</t>
  </si>
  <si>
    <t>c. 1, lett. a)</t>
  </si>
  <si>
    <t>AMB-02</t>
  </si>
  <si>
    <t>Art. 452-bis.1 c.p.</t>
  </si>
  <si>
    <t>Incluso dal D.Lgs. 81/2026.</t>
  </si>
  <si>
    <t>AMB-03</t>
  </si>
  <si>
    <t>Disastro ambientale</t>
  </si>
  <si>
    <t>Art. 452-quater c.p.</t>
  </si>
  <si>
    <t>c. 1, lett. b)</t>
  </si>
  <si>
    <t>Massimo elevato a 1.200 quote dal D.Lgs. 81/2026.</t>
  </si>
  <si>
    <t>AMB-04</t>
  </si>
  <si>
    <t>Delitti colposi contro l’ambiente</t>
  </si>
  <si>
    <t>Art. 452-quinquies c.p.</t>
  </si>
  <si>
    <t>c. 1, lett. c)</t>
  </si>
  <si>
    <t>La cornice 231 è autonoma rispetto alla diminuzione della pena della persona fisica.</t>
  </si>
  <si>
    <t>AMB-05</t>
  </si>
  <si>
    <t>Associazioni aggravate con finalità ambientali</t>
  </si>
  <si>
    <t>Art. 452-octies c.p.</t>
  </si>
  <si>
    <t>c. 1, lett. d)</t>
  </si>
  <si>
    <t>AMB-06</t>
  </si>
  <si>
    <t>Traffico / abbandono di materiale ad alta radioattività</t>
  </si>
  <si>
    <t>Art. 452-sexies, c. 1 c.p.</t>
  </si>
  <si>
    <t>c. 1, lett. e)</t>
  </si>
  <si>
    <t>AMB-07</t>
  </si>
  <si>
    <t>Materiale radioattivo: ipotesi aggravate</t>
  </si>
  <si>
    <t>Art. 452-sexies, c. 2 c.p.</t>
  </si>
  <si>
    <t>AMB-08</t>
  </si>
  <si>
    <t>Impedimento del controllo</t>
  </si>
  <si>
    <t>Art. 452-septies c.p.</t>
  </si>
  <si>
    <t>c. 1, lett. e-bis)</t>
  </si>
  <si>
    <t>Minimo generale di 100 quote: art. 10, c. 2.</t>
  </si>
  <si>
    <t>AMB-09</t>
  </si>
  <si>
    <t>Omessa bonifica</t>
  </si>
  <si>
    <t>Art. 452-terdecies c.p.</t>
  </si>
  <si>
    <t>c. 1, lett. e-ter)</t>
  </si>
  <si>
    <t>AMB-10</t>
  </si>
  <si>
    <t>Attività organizzate per il traffico illecito di rifiuti</t>
  </si>
  <si>
    <t>Art. 452-quaterdecies, c. 1 c.p.</t>
  </si>
  <si>
    <t>c. 1, lett. e-quater)</t>
  </si>
  <si>
    <t>AMB-11</t>
  </si>
  <si>
    <t>Traffico organizzato: rifiuti ad alta radioattività</t>
  </si>
  <si>
    <t>Art. 452-quaterdecies, c. 2 c.p.</t>
  </si>
  <si>
    <t>AMB-12</t>
  </si>
  <si>
    <t>Traffico organizzato: ipotesi aggravate del comma 3</t>
  </si>
  <si>
    <t>Art. 452-quaterdecies, c. 3 c.p.</t>
  </si>
  <si>
    <t>AMB-13</t>
  </si>
  <si>
    <t>Specie animali o vegetali selvatiche protette</t>
  </si>
  <si>
    <t>Art. 727-bis c.p.</t>
  </si>
  <si>
    <t>c. 1, lett. f)</t>
  </si>
  <si>
    <t>Minimo generale di 100 quote.</t>
  </si>
  <si>
    <t>AMB-14</t>
  </si>
  <si>
    <t>Sostanze ozono-lesive: produzione e commercio</t>
  </si>
  <si>
    <t>Art. 4 D.Lgs. 81/2026</t>
  </si>
  <si>
    <t>c. 1-ter</t>
  </si>
  <si>
    <t>La cornice 231 copre l’art. 4, incluse le ipotesi colpose gravi.</t>
  </si>
  <si>
    <t>AMB-15</t>
  </si>
  <si>
    <t>Gas a effetto serra: produzione e commercio</t>
  </si>
  <si>
    <t>Art. 5 D.Lgs. 81/2026</t>
  </si>
  <si>
    <t>La cornice 231 copre l’art. 5, incluse le ipotesi colpose gravi.</t>
  </si>
  <si>
    <t>AMB-16</t>
  </si>
  <si>
    <t>Scarichi: inosservanza prescrizioni per sostanze pericolose</t>
  </si>
  <si>
    <t>Art. 137, c. 3 D.Lgs. 152/2006</t>
  </si>
  <si>
    <t>c. 2, lett. a), n. 1)</t>
  </si>
  <si>
    <t>AMB-17</t>
  </si>
  <si>
    <t>Scarichi: superamento limiti tabellari</t>
  </si>
  <si>
    <t>Art. 137, c. 5, primo periodo D.Lgs. 152/2006</t>
  </si>
  <si>
    <t>AMB-18</t>
  </si>
  <si>
    <t>Scarichi in mare vietati da navi o aeromobili</t>
  </si>
  <si>
    <t>Art. 137, c. 13 D.Lgs. 152/2006</t>
  </si>
  <si>
    <t>AMB-19</t>
  </si>
  <si>
    <t>Scarichi industriali pericolosi senza autorizzazione</t>
  </si>
  <si>
    <t>Art. 137, c. 2 D.Lgs. 152/2006</t>
  </si>
  <si>
    <t>c. 2, lett. a), n. 2)</t>
  </si>
  <si>
    <t>AMB-20</t>
  </si>
  <si>
    <t>Scarichi: superamento limiti per sostanze della tabella 5</t>
  </si>
  <si>
    <t>Art. 137, c. 5, secondo periodo D.Lgs. 152/2006</t>
  </si>
  <si>
    <t>AMB-21</t>
  </si>
  <si>
    <t>Scarichi: violazione divieti sul suolo / sottosuolo / acque sotterranee</t>
  </si>
  <si>
    <t>Art. 137, c. 11 D.Lgs. 152/2006</t>
  </si>
  <si>
    <t>AMB-22</t>
  </si>
  <si>
    <t>Abbandono di rifiuti non pericolosi in casi particolari</t>
  </si>
  <si>
    <t>Art. 255-bis D.Lgs. 152/2006</t>
  </si>
  <si>
    <t>c. 2, lett. a-bis)</t>
  </si>
  <si>
    <t>AMB-23</t>
  </si>
  <si>
    <t>Abbandono di rifiuti pericolosi</t>
  </si>
  <si>
    <t>Art. 255-ter, c. 1 D.Lgs. 152/2006</t>
  </si>
  <si>
    <t>c. 2, lett. a-ter), n. 1)</t>
  </si>
  <si>
    <t>AMB-24</t>
  </si>
  <si>
    <t>Abbandono di rifiuti pericolosi: casi aggravati</t>
  </si>
  <si>
    <t>Art. 255-ter, c. 2 D.Lgs. 152/2006</t>
  </si>
  <si>
    <t>c. 2, lett. a-ter), n. 2)</t>
  </si>
  <si>
    <t>AMB-25</t>
  </si>
  <si>
    <t>Gestione non autorizzata di rifiuti non pericolosi</t>
  </si>
  <si>
    <t>Art. 256, c. 1, primo periodo D.Lgs. 152/2006</t>
  </si>
  <si>
    <t>c. 2, lett. b), n. 1)</t>
  </si>
  <si>
    <t>AMB-26</t>
  </si>
  <si>
    <t>Gestione non autorizzata di rifiuti pericolosi</t>
  </si>
  <si>
    <t>Art. 256, c. 1, secondo periodo D.Lgs. 152/2006</t>
  </si>
  <si>
    <t>c. 2, lett. b), n. 2)</t>
  </si>
  <si>
    <t>AMB-27</t>
  </si>
  <si>
    <t>Discarica non autorizzata</t>
  </si>
  <si>
    <t>Art. 256, c. 3, primo periodo D.Lgs. 152/2006</t>
  </si>
  <si>
    <t>AMB-28</t>
  </si>
  <si>
    <t>Discarica di rifiuti pericolosi</t>
  </si>
  <si>
    <t>Art. 256, c. 3, secondo periodo D.Lgs. 152/2006</t>
  </si>
  <si>
    <t>c. 2, lett. b), n. 3)</t>
  </si>
  <si>
    <t>AMB-29</t>
  </si>
  <si>
    <t>Gestione rifiuti: aggravante di pericolo / sito contaminato</t>
  </si>
  <si>
    <t>Art. 256, c. 1-bis, primo periodo D.Lgs. 152/2006</t>
  </si>
  <si>
    <t>c. 2, lett. b), n. 3-bis)</t>
  </si>
  <si>
    <t>AMB-30</t>
  </si>
  <si>
    <t>Discarica: aggravante di pericolo / sito contaminato</t>
  </si>
  <si>
    <t>Art. 256, c. 3-bis, primo periodo D.Lgs. 152/2006</t>
  </si>
  <si>
    <t>AMB-31</t>
  </si>
  <si>
    <t>Gestione rifiuti: aggravante con rifiuti pericolosi</t>
  </si>
  <si>
    <t>Art. 256, c. 1-bis, secondo periodo D.Lgs. 152/2006</t>
  </si>
  <si>
    <t>c. 2, lett. b), n. 3-ter)</t>
  </si>
  <si>
    <t>AMB-32</t>
  </si>
  <si>
    <t>Discarica: aggravante con rifiuti pericolosi</t>
  </si>
  <si>
    <t>Art. 256, c. 3-bis, secondo periodo D.Lgs. 152/2006</t>
  </si>
  <si>
    <t>AMB-33</t>
  </si>
  <si>
    <t>Miscelazione vietata di rifiuti</t>
  </si>
  <si>
    <t>Art. 256, c. 5 D.Lgs. 152/2006</t>
  </si>
  <si>
    <t>c. 2, lett. b), n. 3-quater)</t>
  </si>
  <si>
    <t>AMB-34</t>
  </si>
  <si>
    <t>Deposito temporaneo di rifiuti sanitari pericolosi</t>
  </si>
  <si>
    <t>Art. 256, c. 6, primo periodo D.Lgs. 152/2006</t>
  </si>
  <si>
    <t>AMB-35</t>
  </si>
  <si>
    <t>Combustione illecita di rifiuti</t>
  </si>
  <si>
    <t>Art. 256-bis, c. 1, primo periodo D.Lgs. 152/2006</t>
  </si>
  <si>
    <t>c. 2, lett. b-bis), n. 1)</t>
  </si>
  <si>
    <t>AMB-36</t>
  </si>
  <si>
    <t>Combustione illecita di rifiuti pericolosi</t>
  </si>
  <si>
    <t>Art. 256-bis, c. 1, secondo periodo D.Lgs. 152/2006</t>
  </si>
  <si>
    <t>c. 2, lett. b-bis), n. 2)</t>
  </si>
  <si>
    <t>AMB-37</t>
  </si>
  <si>
    <t>Combustione: ipotesi aggravata</t>
  </si>
  <si>
    <t>Art. 256-bis, c. 3-bis, primo periodo D.Lgs. 152/2006</t>
  </si>
  <si>
    <t>c. 2, lett. b-bis), n. 3)</t>
  </si>
  <si>
    <t>AMB-38</t>
  </si>
  <si>
    <t>Combustione: ipotesi aggravata con rifiuti pericolosi</t>
  </si>
  <si>
    <t>Art. 256-bis, c. 3-bis, secondo periodo D.Lgs. 152/2006</t>
  </si>
  <si>
    <t>c. 2, lett. b-bis), n. 4)</t>
  </si>
  <si>
    <t>AMB-39</t>
  </si>
  <si>
    <t>Bonifica: inosservanza obblighi / mancata comunicazione</t>
  </si>
  <si>
    <t>Art. 257, c. 1 D.Lgs. 152/2006</t>
  </si>
  <si>
    <t>c. 2, lett. c), n. 1)</t>
  </si>
  <si>
    <t>AMB-40</t>
  </si>
  <si>
    <t>Bonifica: inquinamento da sostanze pericolose</t>
  </si>
  <si>
    <t>Art. 257, c. 2 D.Lgs. 152/2006</t>
  </si>
  <si>
    <t>c. 2, lett. c), n. 2)</t>
  </si>
  <si>
    <t>AMB-41</t>
  </si>
  <si>
    <t>Falso certificato di analisi dei rifiuti e suo uso</t>
  </si>
  <si>
    <t>Art. 258, c. 4, secondo periodo D.Lgs. 152/2006</t>
  </si>
  <si>
    <t>c. 2, lett. d)</t>
  </si>
  <si>
    <t>Applicare il rinvio penalmente rilevante, non tutte le violazioni documentali o RENTRI.</t>
  </si>
  <si>
    <t>AMB-42</t>
  </si>
  <si>
    <t>Spedizione illegale di rifiuti</t>
  </si>
  <si>
    <t>Art. 259, c. 1 D.Lgs. 152/2006</t>
  </si>
  <si>
    <t>c. 2, lett. e)</t>
  </si>
  <si>
    <t>AMB-43</t>
  </si>
  <si>
    <t>Emissioni: superamento dei valori limite qualificato</t>
  </si>
  <si>
    <t>Art. 279, c. 5 D.Lgs. 152/2006</t>
  </si>
  <si>
    <t>c. 2, lett. h)</t>
  </si>
  <si>
    <t>AMB-44</t>
  </si>
  <si>
    <t>Commercio / detenzione irregolari di specie tutelate (art. 1)</t>
  </si>
  <si>
    <t>Art. 1, c. 1 L. 150/1992</t>
  </si>
  <si>
    <t>c. 3, lett. a)</t>
  </si>
  <si>
    <t>AMB-45</t>
  </si>
  <si>
    <t>Commercio irregolare di specie tutelate (art. 2)</t>
  </si>
  <si>
    <t>Art. 2, cc. 1 e 2 L. 150/1992</t>
  </si>
  <si>
    <t>AMB-46</t>
  </si>
  <si>
    <t>Detenzione vietata di animali pericolosi</t>
  </si>
  <si>
    <t>Art. 6, c. 4 L. 150/1992</t>
  </si>
  <si>
    <t>AMB-47</t>
  </si>
  <si>
    <t>CITES: recidiva nelle violazioni dell’articolo 1</t>
  </si>
  <si>
    <t>Art. 1, c. 2 L. 150/1992</t>
  </si>
  <si>
    <t>c. 3, lett. b)</t>
  </si>
  <si>
    <t>AMB-48</t>
  </si>
  <si>
    <t>Falsità CITES: pena massima fino a 1 anno</t>
  </si>
  <si>
    <t>Art. 3-bis, c. 1 L. 150/1992</t>
  </si>
  <si>
    <t>c. 3, lett. c), n. 1)</t>
  </si>
  <si>
    <t>Fasce riferite alla pena del reato di falso concretamente richiamato.</t>
  </si>
  <si>
    <t>AMB-49</t>
  </si>
  <si>
    <t>Falsità CITES: pena massima oltre 1 e fino a 2 anni</t>
  </si>
  <si>
    <t>c. 3, lett. c), n. 2)</t>
  </si>
  <si>
    <t>AMB-50</t>
  </si>
  <si>
    <t>Falsità CITES: pena massima oltre 2 e fino a 3 anni</t>
  </si>
  <si>
    <t>c. 3, lett. c), n. 3)</t>
  </si>
  <si>
    <t>AMB-51</t>
  </si>
  <si>
    <t>Falsità CITES: pena massima superiore a 3 anni</t>
  </si>
  <si>
    <t>c. 3, lett. c), n. 4)</t>
  </si>
  <si>
    <t>AMB-52</t>
  </si>
  <si>
    <t>Sostanze lesive dell’ozono: violazioni della disciplina storica</t>
  </si>
  <si>
    <t>Art. 3, c. 6 L. 549/1993</t>
  </si>
  <si>
    <t>c. 4</t>
  </si>
  <si>
    <t>Verificare il rapporto con gli artt. 4–5 D.Lgs. 81/2026 e il divieto di duplicare la medesima condotta.</t>
  </si>
  <si>
    <t>AMB-53</t>
  </si>
  <si>
    <t>Inquinamento colposo provocato da navi</t>
  </si>
  <si>
    <t>Art. 9, c. 1 D.Lgs. 202/2007</t>
  </si>
  <si>
    <t>c. 5, lett. a)</t>
  </si>
  <si>
    <t>AMB-54</t>
  </si>
  <si>
    <t>Inquinamento doloso provocato da navi</t>
  </si>
  <si>
    <t>Art. 8, c. 1 D.Lgs. 202/2007</t>
  </si>
  <si>
    <t>c. 5, lett. b)</t>
  </si>
  <si>
    <t>AMB-55</t>
  </si>
  <si>
    <t>Inquinamento colposo da navi con danni gravi</t>
  </si>
  <si>
    <t>Art. 9, c. 2 D.Lgs. 202/2007</t>
  </si>
  <si>
    <t>AMB-56</t>
  </si>
  <si>
    <t>Inquinamento doloso da navi con danni gravi</t>
  </si>
  <si>
    <t>Art. 8, c. 2 D.Lgs. 202/2007</t>
  </si>
  <si>
    <t>c. 5, lett. c)</t>
  </si>
  <si>
    <t>AMB-57</t>
  </si>
  <si>
    <t>Inquinamento ambientale — aumento di un terzo</t>
  </si>
  <si>
    <t>Aggravata +1/3</t>
  </si>
  <si>
    <t>c. 1, lett. a) + c. 1-quater</t>
  </si>
  <si>
    <t>Aggravanti specifiche richiamate dal c. 1-quater oppure profitto di rilevante entità. Aumento applicato una volta.</t>
  </si>
  <si>
    <t>AMB-58</t>
  </si>
  <si>
    <t>Commercio di prodotti inquinanti — aumento di un terzo</t>
  </si>
  <si>
    <t>AMB-59</t>
  </si>
  <si>
    <t>Disastro ambientale — aumento di un terzo</t>
  </si>
  <si>
    <t>c. 1, lett. b) + c. 1-quater</t>
  </si>
  <si>
    <t>AMB-60</t>
  </si>
  <si>
    <t>Delitti colposi contro l’ambiente — aumento di un terzo</t>
  </si>
  <si>
    <t>c. 1, lett. c) + c. 1-quater</t>
  </si>
  <si>
    <t>Solo se ricorre il profitto di rilevante entità ex art. 452-sexiesdecies, c. 1, n. 1. Aumento applicato una volta.</t>
  </si>
  <si>
    <t>AMB-61</t>
  </si>
  <si>
    <t>Associazioni aggravate con finalità ambientali — aumento di un terzo</t>
  </si>
  <si>
    <t>c. 1, lett. d) + c. 1-quater</t>
  </si>
  <si>
    <t>AMB-62</t>
  </si>
  <si>
    <t>Traffico / abbandono di materiale ad alta radioattività — aumento di un terzo</t>
  </si>
  <si>
    <t>c. 1, lett. e) + c. 1-quater</t>
  </si>
  <si>
    <t>AMB-63</t>
  </si>
  <si>
    <t>Materiale radioattivo: ipotesi aggravate — aumento di un terzo</t>
  </si>
  <si>
    <t>AMB-64</t>
  </si>
  <si>
    <t>Impedimento del controllo — aumento di un terzo</t>
  </si>
  <si>
    <t>c. 1, lett. e-bis) + c. 1-quater</t>
  </si>
  <si>
    <t>AMB-65</t>
  </si>
  <si>
    <t>Omessa bonifica — aumento di un terzo</t>
  </si>
  <si>
    <t>c. 1, lett. e-ter) + c. 1-quater</t>
  </si>
  <si>
    <t>AMB-66</t>
  </si>
  <si>
    <t>Attività organizzate per il traffico illecito di rifiuti — aumento di un terzo</t>
  </si>
  <si>
    <t>c. 1, lett. e-quater) + c. 1-quater</t>
  </si>
  <si>
    <t>AMB-67</t>
  </si>
  <si>
    <t>Traffico organizzato: rifiuti ad alta radioattività — aumento di un terzo</t>
  </si>
  <si>
    <t>AMB-68</t>
  </si>
  <si>
    <t>Traffico organizzato: ipotesi aggravate del comma 3 — aumento di un terzo</t>
  </si>
  <si>
    <t>AMB-69</t>
  </si>
  <si>
    <t>Abbandono di rifiuti non pericolosi in casi particolari — colpa</t>
  </si>
  <si>
    <t>Art. 255-bis D.Lgs. 152/2006; art. 259-ter</t>
  </si>
  <si>
    <t>Colposa</t>
  </si>
  <si>
    <t>c. 2, lett. a-bis) + c. 2-bis</t>
  </si>
  <si>
    <t>Forbice: minimo ordinario × 1/3; massimo ordinario × 2/3. Applicabile solo nei presupposti dell’art. 259-ter.</t>
  </si>
  <si>
    <t>AMB-70</t>
  </si>
  <si>
    <t>Abbandono di rifiuti pericolosi — colpa</t>
  </si>
  <si>
    <t>Art. 255-ter, c. 1 D.Lgs. 152/2006; art. 259-ter</t>
  </si>
  <si>
    <t>c. 2, lett. a-ter), n. 1) + c. 2-bis</t>
  </si>
  <si>
    <t>AMB-71</t>
  </si>
  <si>
    <t>Abbandono di rifiuti pericolosi: casi aggravati — colpa</t>
  </si>
  <si>
    <t>Art. 255-ter, c. 2 D.Lgs. 152/2006; art. 259-ter</t>
  </si>
  <si>
    <t>c. 2, lett. a-ter), n. 2) + c. 2-bis</t>
  </si>
  <si>
    <t>AMB-72</t>
  </si>
  <si>
    <t>Gestione non autorizzata di rifiuti non pericolosi — colpa</t>
  </si>
  <si>
    <t>Art. 256, c. 1, primo periodo D.Lgs. 152/2006; art. 259-ter</t>
  </si>
  <si>
    <t>c. 2, lett. b), n. 1) + c. 2-bis</t>
  </si>
  <si>
    <t>AMB-73</t>
  </si>
  <si>
    <t>Gestione non autorizzata di rifiuti pericolosi — colpa</t>
  </si>
  <si>
    <t>Art. 256, c. 1, secondo periodo D.Lgs. 152/2006; art. 259-ter</t>
  </si>
  <si>
    <t>c. 2, lett. b), n. 2) + c. 2-bis</t>
  </si>
  <si>
    <t>AMB-74</t>
  </si>
  <si>
    <t>Discarica non autorizzata — colpa</t>
  </si>
  <si>
    <t>Art. 256, c. 3, primo periodo D.Lgs. 152/2006; art. 259-ter</t>
  </si>
  <si>
    <t>AMB-75</t>
  </si>
  <si>
    <t>Discarica di rifiuti pericolosi — colpa</t>
  </si>
  <si>
    <t>Art. 256, c. 3, secondo periodo D.Lgs. 152/2006; art. 259-ter</t>
  </si>
  <si>
    <t>c. 2, lett. b), n. 3) + c. 2-bis</t>
  </si>
  <si>
    <t>AMB-76</t>
  </si>
  <si>
    <t>Gestione rifiuti: aggravante di pericolo / sito contaminato — colpa</t>
  </si>
  <si>
    <t>Art. 256, c. 1-bis, primo periodo D.Lgs. 152/2006; art. 259-ter</t>
  </si>
  <si>
    <t>c. 2, lett. b), n. 3-bis) + c. 2-bis</t>
  </si>
  <si>
    <t>AMB-77</t>
  </si>
  <si>
    <t>Discarica: aggravante di pericolo / sito contaminato — colpa</t>
  </si>
  <si>
    <t>Art. 256, c. 3-bis, primo periodo D.Lgs. 152/2006; art. 259-ter</t>
  </si>
  <si>
    <t>AMB-78</t>
  </si>
  <si>
    <t>Gestione rifiuti: aggravante con rifiuti pericolosi — colpa</t>
  </si>
  <si>
    <t>Art. 256, c. 1-bis, secondo periodo D.Lgs. 152/2006; art. 259-ter</t>
  </si>
  <si>
    <t>c. 2, lett. b), n. 3-ter) + c. 2-bis</t>
  </si>
  <si>
    <t>AMB-79</t>
  </si>
  <si>
    <t>Discarica: aggravante con rifiuti pericolosi — colpa</t>
  </si>
  <si>
    <t>Art. 256, c. 3-bis, secondo periodo D.Lgs. 152/2006; art. 259-ter</t>
  </si>
  <si>
    <t>AMB-80</t>
  </si>
  <si>
    <t>Miscelazione vietata di rifiuti — colpa</t>
  </si>
  <si>
    <t>Art. 256, c. 5 D.Lgs. 152/2006; art. 259-ter</t>
  </si>
  <si>
    <t>c. 2, lett. b), n. 3-quater) + c. 2-bis</t>
  </si>
  <si>
    <t>AMB-81</t>
  </si>
  <si>
    <t>Deposito temporaneo di rifiuti sanitari pericolosi — colpa</t>
  </si>
  <si>
    <t>Art. 256, c. 6, primo periodo D.Lgs. 152/2006; art. 259-ter</t>
  </si>
  <si>
    <t>AMB-82</t>
  </si>
  <si>
    <t>Spedizione illegale di rifiuti — colpa</t>
  </si>
  <si>
    <t>Art. 259, c. 1 D.Lgs. 152/2006; art. 259-ter</t>
  </si>
  <si>
    <t>c. 2, lett. e) + c. 2-bis</t>
  </si>
  <si>
    <t>AMB-83</t>
  </si>
  <si>
    <t>Prescrizioni autorizzative: Gestione non autorizzata di rifiuti non pericolosi</t>
  </si>
  <si>
    <t>Art. 256, c. 4 D.Lgs. 152/2006</t>
  </si>
  <si>
    <t>Ridotta 1/2</t>
  </si>
  <si>
    <t>c. 6 + c. 2, lett. b), n. 1)</t>
  </si>
  <si>
    <t>Riduzione della metà della cornice pertinente, fuori dalle aggravanti escluse dall’art. 256, c. 4. Verificare la concreta condotta autorizzativa.</t>
  </si>
  <si>
    <t>AMB-84</t>
  </si>
  <si>
    <t>Prescrizioni autorizzative: Gestione non autorizzata di rifiuti pericolosi</t>
  </si>
  <si>
    <t>c. 6 + c. 2, lett. b), n. 2)</t>
  </si>
  <si>
    <t>AMB-85</t>
  </si>
  <si>
    <t>Prescrizioni autorizzative: Discarica non autorizzata</t>
  </si>
  <si>
    <t>AMB-86</t>
  </si>
  <si>
    <t>Prescrizioni autorizzative: Discarica di rifiuti pericolosi</t>
  </si>
  <si>
    <t>c. 6 + c. 2, lett. b), n. 3)</t>
  </si>
  <si>
    <t>AMB-87</t>
  </si>
  <si>
    <t>Habitat in sito protetto — rinvio residuo</t>
  </si>
  <si>
    <t>Art. 733-bis c.p. (abrogato)</t>
  </si>
  <si>
    <t>Storico / residuo</t>
  </si>
  <si>
    <t>c. 1, lett. g)</t>
  </si>
  <si>
    <t>Articolo abrogato dall’art. 3 D.Lgs. 81/2026. Importi storici, non esposizione corrente automatica.</t>
  </si>
  <si>
    <t>AMB-88</t>
  </si>
  <si>
    <t>SISTRI: falsità / trasporto — rinvio residuo</t>
  </si>
  <si>
    <t>Art. 260-bis, cc. 6, 7 (2°–3° periodo), 8 (1° periodo)</t>
  </si>
  <si>
    <t>c. 2, lett. g)</t>
  </si>
  <si>
    <t>Disciplina del SISTRI soppresso dal 2019 (art. 6 D.L. 135/2018). Non trasferire automaticamente al RENTRI.</t>
  </si>
  <si>
    <t>AMB-89</t>
  </si>
  <si>
    <t>SISTRI: copia alterata per rifiuti pericolosi — rinvio residuo</t>
  </si>
  <si>
    <t>Art. 260-bis, c. 8, secondo periodo</t>
  </si>
  <si>
    <t>Importi del rinvio residuo. Verificare successione normativa e data del fatto.</t>
  </si>
  <si>
    <t>FONTI E CRITERI</t>
  </si>
  <si>
    <t>Quote e importo unitario</t>
  </si>
  <si>
    <t>Art. 10 D.Lgs. 231/2001. Importi in euro con eliminazione decimali ex art. 51 D.Lgs. 213/1998: € 258–1.549.</t>
  </si>
  <si>
    <t>Conversione lire/euro</t>
  </si>
  <si>
    <t>Art. 51 D.Lgs. 213/1998. Non è utilizzata la conversione con centesimi 258,23–1.549,37.</t>
  </si>
  <si>
    <t>Aggiornamento 2026</t>
  </si>
  <si>
    <t>D.Lgs. 81/2026, artt. 3, 4, 5, 8, 12 e note all’art. 8; GU n. 113 del 18/05/2026, pp. 1–10.</t>
  </si>
  <si>
    <t>Aggiornamento 2025</t>
  </si>
  <si>
    <t>Art. 6 D.L. 116/2025, convertito dalla L. 147/2025. L’art. 260 non è duplicato: c. 2, lett. f) abrogata.</t>
  </si>
  <si>
    <t>Testo coordinato di confronto</t>
  </si>
  <si>
    <t>Art. 25-undecies D.Lgs. 231/2001. Verificato il 20/09/2026; controllo incrociato con i provvedimenti modificativi.</t>
  </si>
  <si>
    <t>Criteri di commisurazione</t>
  </si>
  <si>
    <t>Art. 11: numero quote secondo gravità e responsabilità; valore quota secondo condizioni economiche e patrimoniali. Le riduzioni generali richiedono un caso concreto.</t>
  </si>
  <si>
    <t>SISTRI</t>
  </si>
  <si>
    <t>Art. 6 D.L. 135/2018: soppressione del sistema. Le righe residuali non costituiscono un’automatica estensione al RENTRI.</t>
  </si>
  <si>
    <t>Cornici per singola fattispecie, da applicare solo se sussistono i presupposti della responsabilità dell’ente.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</si>
</sst>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d/mm/yyyy"/>
    <numFmt numFmtId="165" formatCode="0.0%"/>
    <numFmt numFmtId="166" formatCode="&quot;€&quot;\ #,##0"/>
    <numFmt numFmtId="167" formatCode="&quot;€&quot;\ #,##0.00"/>
  </numFmts>
  <fonts count="29">
    <font>
      <sz val="11"/>
      <color theme="1"/>
      <name val="Calibri"/>
      <family val="2"/>
      <scheme val="minor"/>
    </font>
    <font>
      <sz val="12"/>
      <color theme="10"/>
      <name val="Calibri"/>
      <family val="2"/>
      <scheme val="minor"/>
    </font>
    <font>
      <b/>
      <sz val="18"/>
      <color rgb="FFFFFFFF"/>
      <name val="Arial"/>
      <family val="2"/>
    </font>
    <font>
      <sz val="11"/>
      <color theme="1"/>
      <name val="Arial"/>
      <family val="2"/>
    </font>
    <font>
      <i/>
      <sz val="10"/>
      <color rgb="FF666666"/>
      <name val="Arial"/>
      <family val="2"/>
    </font>
    <font>
      <b/>
      <sz val="11"/>
      <color rgb="FF17365D"/>
      <name val="Arial"/>
      <family val="2"/>
    </font>
    <font>
      <b/>
      <sz val="11"/>
      <color rgb="FFFFFFFF"/>
      <name val="Arial"/>
      <family val="2"/>
    </font>
    <font>
      <b/>
      <sz val="18"/>
      <color rgb="FF17365D"/>
      <name val="Arial"/>
      <family val="2"/>
    </font>
    <font>
      <sz val="12"/>
      <color rgb="FF17365D"/>
      <name val="Arial"/>
      <family val="2"/>
    </font>
    <font>
      <sz val="12"/>
      <color theme="10"/>
      <name val="Arial"/>
      <family val="2"/>
    </font>
    <font>
      <b/>
      <sz val="11"/>
      <color theme="1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18"/>
      <color rgb="FFFFFFFF"/>
      <name val="Arial"/>
      <family val="2"/>
    </font>
    <font>
      <i/>
      <sz val="10"/>
      <color rgb="FF666666"/>
      <name val="Arial"/>
      <family val="2"/>
    </font>
    <font>
      <b/>
      <sz val="18"/>
      <color rgb="FF17365D"/>
      <name val="Arial"/>
      <family val="2"/>
    </font>
    <font>
      <b/>
      <sz val="14"/>
      <name val="Arial"/>
      <family val="2"/>
    </font>
    <font>
      <b/>
      <sz val="10"/>
      <color rgb="FFFFFFFF"/>
      <name val="Arial"/>
      <family val="2"/>
    </font>
    <font>
      <b/>
      <sz val="14"/>
      <color rgb="FF19395D"/>
      <name val="Arial"/>
      <family val="2"/>
    </font>
    <font>
      <sz val="9"/>
      <color rgb="FF19395D"/>
      <name val="Arial"/>
      <family val="2"/>
    </font>
    <font>
      <sz val="9"/>
      <color rgb="FF9C6500"/>
      <name val="Arial"/>
      <family val="2"/>
    </font>
    <font>
      <b/>
      <i/>
      <sz val="10"/>
      <color rgb="FF666666"/>
      <name val="Arial"/>
      <family val="2"/>
    </font>
    <font>
      <sz val="10"/>
      <color rgb="FF243746"/>
      <name val="Arial"/>
      <family val="2"/>
    </font>
    <font>
      <b/>
      <sz val="10"/>
      <color rgb="FF19395D"/>
      <name val="Arial"/>
      <family val="2"/>
    </font>
    <font>
      <sz val="10"/>
      <color theme="0"/>
      <name val="Arial"/>
      <family val="2"/>
    </font>
    <font>
      <b/>
      <sz val="12"/>
      <color theme="0"/>
      <name val="Arial"/>
      <family val="2"/>
    </font>
    <font>
      <b/>
      <sz val="16"/>
      <color theme="0"/>
      <name val="Arial"/>
      <family val="2"/>
    </font>
    <font>
      <b/>
      <sz val="10"/>
      <color rgb="FF243746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EAF3F8"/>
      </patternFill>
    </fill>
    <fill>
      <patternFill patternType="solid">
        <fgColor rgb="FFD9EAF7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DDEBF7"/>
      </patternFill>
    </fill>
    <fill>
      <patternFill patternType="solid">
        <fgColor rgb="FFE4DFEC"/>
      </patternFill>
    </fill>
    <fill>
      <patternFill patternType="solid">
        <fgColor rgb="FFFCE4D6"/>
      </patternFill>
    </fill>
    <fill>
      <patternFill patternType="solid">
        <fgColor rgb="FFF4CCCC"/>
      </patternFill>
    </fill>
    <fill>
      <patternFill patternType="solid">
        <fgColor rgb="FFEADCF8"/>
      </patternFill>
    </fill>
    <fill>
      <patternFill patternType="solid">
        <fgColor rgb="FFD9EAD3"/>
      </patternFill>
    </fill>
    <fill>
      <patternFill patternType="none"/>
    </fill>
    <fill>
      <patternFill patternType="solid">
        <fgColor rgb="FFD9EAF7"/>
      </patternFill>
    </fill>
    <fill>
      <patternFill patternType="solid">
        <fgColor rgb="FF19395D"/>
      </patternFill>
    </fill>
    <fill>
      <patternFill patternType="solid">
        <fgColor rgb="FFF1F5F9"/>
      </patternFill>
    </fill>
    <fill>
      <patternFill patternType="solid">
        <fgColor rgb="FFFFF0CC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B7C9D6"/>
      </bottom>
      <diagonal/>
    </border>
    <border>
      <left style="medium">
        <color rgb="FF17365D"/>
      </left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medium">
        <color rgb="FF17365D"/>
      </bottom>
      <diagonal/>
    </border>
    <border>
      <left/>
      <right/>
      <top/>
      <bottom/>
      <diagonal/>
    </border>
    <border>
      <left/>
      <right/>
      <top/>
      <bottom style="thin">
        <color rgb="FFB7C9D6"/>
      </bottom>
      <diagonal/>
    </border>
    <border>
      <left style="medium">
        <color rgb="FF17365D"/>
      </left>
      <right style="medium">
        <color rgb="FF17365D"/>
      </right>
      <top style="medium">
        <color rgb="FF17365D"/>
      </top>
      <bottom style="medium">
        <color rgb="FF17365D"/>
      </bottom>
      <diagonal/>
    </border>
  </borders>
  <cellStyleXfs count="3">
    <xf numFmtId="0" fontId="0" fillId="0" borderId="0"/>
    <xf numFmtId="0" fontId="1" fillId="0" borderId="0"/>
    <xf numFmtId="0" fontId="13" fillId="0" borderId="0" xfId="0" applyFont="1" applyAlignment="1">
      <alignment horizontal="left" vertical="top"/>
    </xf>
  </cellStyleXfs>
  <cellXfs count="68">
    <xf numFmtId="0" fontId="0" fillId="0" borderId="0" xfId="0"/>
    <xf numFmtId="0" fontId="22" fillId="13" borderId="4" xfId="0" applyFont="1" applyFill="1" applyBorder="1" applyAlignment="1">
      <alignment horizontal="left" vertical="top" wrapText="1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0" fontId="5" fillId="0" borderId="0" xfId="0" applyFont="1"/>
    <xf numFmtId="0" fontId="6" fillId="2" borderId="2" xfId="0" applyFont="1" applyFill="1" applyBorder="1" applyAlignment="1">
      <alignment horizontal="center"/>
    </xf>
    <xf numFmtId="9" fontId="7" fillId="4" borderId="2" xfId="0" applyNumberFormat="1" applyFont="1" applyFill="1" applyBorder="1" applyAlignment="1">
      <alignment horizontal="center"/>
    </xf>
    <xf numFmtId="0" fontId="5" fillId="0" borderId="1" xfId="0" applyFont="1" applyBorder="1"/>
    <xf numFmtId="9" fontId="3" fillId="0" borderId="1" xfId="0" applyNumberFormat="1" applyFont="1" applyBorder="1"/>
    <xf numFmtId="0" fontId="6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9" fontId="3" fillId="0" borderId="1" xfId="0" applyNumberFormat="1" applyFont="1" applyBorder="1" applyAlignment="1">
      <alignment vertical="top" wrapText="1"/>
    </xf>
    <xf numFmtId="9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9" fillId="0" borderId="0" xfId="1" applyFont="1" applyAlignment="1">
      <alignment horizontal="left" vertical="center"/>
    </xf>
    <xf numFmtId="0" fontId="3" fillId="5" borderId="1" xfId="0" applyFont="1" applyFill="1" applyBorder="1" applyAlignment="1">
      <alignment horizontal="left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left" vertical="center" wrapText="1"/>
    </xf>
    <xf numFmtId="0" fontId="3" fillId="11" borderId="1" xfId="0" applyFont="1" applyFill="1" applyBorder="1" applyAlignment="1">
      <alignment horizontal="left" vertical="center" wrapText="1"/>
    </xf>
    <xf numFmtId="0" fontId="3" fillId="12" borderId="1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2" fillId="0" borderId="0" xfId="0" applyFont="1"/>
    <xf numFmtId="0" fontId="10" fillId="0" borderId="1" xfId="0" applyFont="1" applyBorder="1" applyAlignment="1">
      <alignment horizontal="left" vertical="center"/>
    </xf>
    <xf numFmtId="9" fontId="16" fillId="14" borderId="6" xfId="2" applyNumberFormat="1" applyFont="1" applyFill="1" applyBorder="1" applyAlignment="1">
      <alignment horizontal="center"/>
    </xf>
    <xf numFmtId="0" fontId="23" fillId="13" borderId="4" xfId="2" applyFont="1" applyAlignment="1">
      <alignment vertical="center"/>
    </xf>
    <xf numFmtId="166" fontId="23" fillId="13" borderId="4" xfId="2" applyNumberFormat="1" applyFont="1" applyAlignment="1">
      <alignment vertical="center"/>
    </xf>
    <xf numFmtId="0" fontId="18" fillId="15" borderId="4" xfId="2" applyFont="1" applyFill="1" applyAlignment="1">
      <alignment horizontal="center" vertical="center" wrapText="1"/>
    </xf>
    <xf numFmtId="0" fontId="23" fillId="16" borderId="4" xfId="2" applyFont="1" applyFill="1" applyAlignment="1">
      <alignment vertical="center"/>
    </xf>
    <xf numFmtId="0" fontId="23" fillId="13" borderId="4" xfId="2" applyFont="1" applyAlignment="1">
      <alignment vertical="center" wrapText="1"/>
    </xf>
    <xf numFmtId="0" fontId="23" fillId="16" borderId="4" xfId="2" applyFont="1" applyFill="1" applyAlignment="1">
      <alignment vertical="center" wrapText="1"/>
    </xf>
    <xf numFmtId="3" fontId="23" fillId="13" borderId="4" xfId="2" applyNumberFormat="1" applyFont="1" applyAlignment="1">
      <alignment vertical="center"/>
    </xf>
    <xf numFmtId="3" fontId="23" fillId="16" borderId="4" xfId="2" applyNumberFormat="1" applyFont="1" applyFill="1" applyAlignment="1">
      <alignment vertical="center"/>
    </xf>
    <xf numFmtId="167" fontId="24" fillId="13" borderId="4" xfId="2" applyNumberFormat="1" applyFont="1" applyAlignment="1">
      <alignment vertical="center"/>
    </xf>
    <xf numFmtId="167" fontId="24" fillId="16" borderId="4" xfId="2" applyNumberFormat="1" applyFont="1" applyFill="1" applyAlignment="1">
      <alignment vertical="center"/>
    </xf>
    <xf numFmtId="0" fontId="23" fillId="17" borderId="4" xfId="2" applyFont="1" applyFill="1" applyAlignment="1">
      <alignment vertical="center"/>
    </xf>
    <xf numFmtId="0" fontId="23" fillId="17" borderId="4" xfId="2" applyFont="1" applyFill="1" applyAlignment="1">
      <alignment vertical="center" wrapText="1"/>
    </xf>
    <xf numFmtId="3" fontId="23" fillId="17" borderId="4" xfId="2" applyNumberFormat="1" applyFont="1" applyFill="1" applyAlignment="1">
      <alignment vertical="center"/>
    </xf>
    <xf numFmtId="167" fontId="24" fillId="17" borderId="4" xfId="2" applyNumberFormat="1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8" fillId="0" borderId="1" xfId="0" applyFont="1" applyBorder="1"/>
    <xf numFmtId="164" fontId="3" fillId="3" borderId="1" xfId="0" applyNumberFormat="1" applyFont="1" applyFill="1" applyBorder="1"/>
    <xf numFmtId="0" fontId="6" fillId="2" borderId="0" xfId="0" applyFont="1" applyFill="1"/>
    <xf numFmtId="165" fontId="19" fillId="13" borderId="5" xfId="2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0" borderId="1" xfId="0" applyFont="1" applyBorder="1" applyAlignment="1">
      <alignment wrapText="1"/>
    </xf>
    <xf numFmtId="0" fontId="2" fillId="2" borderId="0" xfId="0" applyFont="1" applyFill="1" applyAlignment="1">
      <alignment vertical="center"/>
    </xf>
    <xf numFmtId="0" fontId="15" fillId="13" borderId="4" xfId="2" applyFont="1" applyFill="1" applyBorder="1" applyAlignment="1">
      <alignment vertical="top" wrapText="1"/>
    </xf>
    <xf numFmtId="0" fontId="17" fillId="13" borderId="5" xfId="2" applyFont="1" applyFill="1" applyBorder="1" applyAlignment="1">
      <alignment horizontal="center"/>
    </xf>
    <xf numFmtId="0" fontId="20" fillId="13" borderId="4" xfId="2" applyFont="1" applyFill="1" applyBorder="1" applyAlignment="1">
      <alignment horizontal="center"/>
    </xf>
    <xf numFmtId="0" fontId="21" fillId="13" borderId="4" xfId="2" applyFont="1" applyFill="1" applyBorder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0" borderId="0" xfId="0" applyFont="1" applyAlignment="1">
      <alignment wrapText="1"/>
    </xf>
    <xf numFmtId="0" fontId="25" fillId="13" borderId="4" xfId="2" applyFont="1" applyFill="1" applyBorder="1" applyAlignment="1">
      <alignment vertical="center"/>
    </xf>
    <xf numFmtId="0" fontId="26" fillId="13" borderId="4" xfId="2" applyFont="1" applyFill="1" applyBorder="1" applyAlignment="1">
      <alignment vertical="center"/>
    </xf>
    <xf numFmtId="0" fontId="25" fillId="13" borderId="4" xfId="2" applyFont="1" applyFill="1" applyBorder="1" applyAlignment="1">
      <alignment vertical="center" wrapText="1"/>
    </xf>
    <xf numFmtId="0" fontId="25" fillId="13" borderId="4" xfId="2" applyFont="1" applyFill="1" applyBorder="1" applyAlignment="1">
      <alignment vertical="center" wrapText="1"/>
    </xf>
    <xf numFmtId="0" fontId="27" fillId="18" borderId="4" xfId="2" applyFont="1" applyFill="1" applyBorder="1" applyAlignment="1">
      <alignment horizontal="left" vertical="center"/>
    </xf>
    <xf numFmtId="0" fontId="28" fillId="13" borderId="4" xfId="2" applyFont="1" applyFill="1" applyBorder="1" applyAlignment="1">
      <alignment vertical="center"/>
    </xf>
    <xf numFmtId="0" fontId="28" fillId="13" borderId="4" xfId="2" applyFont="1" applyFill="1" applyBorder="1" applyAlignment="1">
      <alignment vertical="center"/>
    </xf>
  </cellXfs>
  <cellStyles count="2">
    <cellStyle name="Collegamento ipertestuale" xfId="1" builtinId="8"/>
    <cellStyle name="Normale" xfId="0" builtinId="0"/>
  </cellStyles>
  <dxfs count="24">
    <dxf>
      <fill>
        <patternFill patternType="solid">
          <fgColor rgb="FFFFEB9C"/>
        </patternFill>
      </fill>
    </dxf>
    <dxf>
      <fill>
        <patternFill patternType="solid">
          <fgColor rgb="FFFFC7CE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FFC7CE"/>
        </patternFill>
      </fill>
    </dxf>
    <dxf>
      <font>
        <b/>
        <color rgb="FF9C0006"/>
      </font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FC7CE"/>
        </patternFill>
      </fill>
    </dxf>
    <dxf>
      <font>
        <b/>
        <color rgb="FFC00000"/>
      </font>
      <fill>
        <patternFill patternType="solid">
          <fgColor rgb="FFF4CCCC"/>
        </patternFill>
      </fill>
    </dxf>
    <dxf>
      <font>
        <b/>
        <color rgb="FFFFC000"/>
      </font>
      <fill>
        <patternFill patternType="solid">
          <fgColor rgb="FFFFF2CC"/>
        </patternFill>
      </fill>
    </dxf>
    <dxf>
      <font>
        <b/>
        <color rgb="FF008000"/>
      </font>
      <fill>
        <patternFill patternType="solid">
          <fgColor rgb="FFE2F0D9"/>
        </patternFill>
      </fill>
    </dxf>
    <dxf>
      <font>
        <b/>
        <color rgb="FF9C0006"/>
      </font>
      <fill>
        <patternFill patternType="solid">
          <fgColor rgb="FFFFC7CE"/>
        </patternFill>
      </fill>
    </dxf>
    <dxf>
      <fill>
        <patternFill patternType="solid">
          <fgColor rgb="FFC6EFCE"/>
        </patternFill>
      </fill>
    </dxf>
    <dxf>
      <fill>
        <patternFill patternType="solid">
          <fgColor rgb="FFFFEB9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FC7CE"/>
        </patternFill>
      </fill>
    </dxf>
    <dxf>
      <font>
        <b/>
        <color rgb="FFC00000"/>
      </font>
      <fill>
        <patternFill patternType="solid">
          <fgColor rgb="FFF4CCCC"/>
        </patternFill>
      </fill>
    </dxf>
    <dxf>
      <font>
        <b/>
        <color rgb="FFFFC000"/>
      </font>
      <fill>
        <patternFill patternType="solid">
          <fgColor rgb="FFFFF2CC"/>
        </patternFill>
      </fill>
    </dxf>
    <dxf>
      <font>
        <b/>
        <color rgb="FF008000"/>
      </font>
      <fill>
        <patternFill patternType="solid">
          <fgColor rgb="FFE2F0D9"/>
        </patternFill>
      </fill>
    </dxf>
    <dxf>
      <font>
        <b/>
        <color rgb="FFC00000"/>
      </font>
      <fill>
        <patternFill patternType="solid">
          <fgColor rgb="FFF4CCCC"/>
        </patternFill>
      </fill>
    </dxf>
    <dxf>
      <font>
        <b/>
        <color rgb="FFFFC000"/>
      </font>
      <fill>
        <patternFill patternType="solid">
          <fgColor rgb="FFFFF2CC"/>
        </patternFill>
      </fill>
    </dxf>
    <dxf>
      <font>
        <b/>
        <color rgb="FF008000"/>
      </font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c:style val="2"/>
  <c:chart>
    <c:title>
      <c:tx>
        <c:rich>
          <a:bodyPr/>
          <a:lstStyle/>
          <a:p>
            <a:r>
              <a:rPr lang="it-IT" sz="1050">
                <a:latin typeface="Arial"/>
                <a:ea typeface="Arial"/>
                <a:cs typeface="Arial"/>
              </a:rPr>
              <a:t>Rischio di screening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05"/>
          <c:y val="0.19"/>
          <c:w val="0.9"/>
          <c:h val="0.76"/>
        </c:manualLayout>
      </c:layout>
      <c:scatterChart>
        <c:scatterStyle val="lineMarker"/>
        <c:varyColors val="1"/>
        <c:ser>
          <c:idx val="0"/>
          <c:order val="0"/>
          <c:tx>
            <c:v>Basso</c:v>
          </c:tx>
          <c:spPr>
            <a:ln w="209550">
              <a:solidFill>
                <a:srgbClr val="38A169"/>
              </a:solidFill>
              <a:prstDash val="solid"/>
            </a:ln>
          </c:spPr>
          <c:marker>
            <c:symbol val="none"/>
          </c:marker>
          <c:xVal>
            <c:numRef>
              <c:f>Liste!$G$4:$G$34</c:f>
              <c:numCache>
                <c:formatCode>General</c:formatCode>
                <c:ptCount val="31"/>
                <c:pt idx="0">
                  <c:v>-1</c:v>
                </c:pt>
                <c:pt idx="1">
                  <c:v>-0.9997806834748455</c:v>
                </c:pt>
                <c:pt idx="2">
                  <c:v>-0.99912283009885838</c:v>
                </c:pt>
                <c:pt idx="3">
                  <c:v>-0.99802672842827156</c:v>
                </c:pt>
                <c:pt idx="4">
                  <c:v>-0.99649285924950437</c:v>
                </c:pt>
                <c:pt idx="5">
                  <c:v>-0.99452189536827329</c:v>
                </c:pt>
                <c:pt idx="6">
                  <c:v>-0.99211470131447776</c:v>
                </c:pt>
                <c:pt idx="7">
                  <c:v>-0.98927233296298833</c:v>
                </c:pt>
                <c:pt idx="8">
                  <c:v>-0.98599603707050487</c:v>
                </c:pt>
                <c:pt idx="9">
                  <c:v>-0.98228725072868861</c:v>
                </c:pt>
                <c:pt idx="10">
                  <c:v>-0.97814760073380569</c:v>
                </c:pt>
                <c:pt idx="11">
                  <c:v>-0.97357890287316029</c:v>
                </c:pt>
                <c:pt idx="12">
                  <c:v>-0.96858316112863097</c:v>
                </c:pt>
                <c:pt idx="13">
                  <c:v>-0.9631625667976581</c:v>
                </c:pt>
                <c:pt idx="14">
                  <c:v>-0.95731949753206724</c:v>
                </c:pt>
                <c:pt idx="15">
                  <c:v>-0.95105651629515353</c:v>
                </c:pt>
                <c:pt idx="16">
                  <c:v>-0.944376370237481</c:v>
                </c:pt>
                <c:pt idx="17">
                  <c:v>-0.93728198949189145</c:v>
                </c:pt>
                <c:pt idx="18">
                  <c:v>-0.92977648588825135</c:v>
                </c:pt>
                <c:pt idx="19">
                  <c:v>-0.92186315158850041</c:v>
                </c:pt>
                <c:pt idx="20">
                  <c:v>-0.91354545764260098</c:v>
                </c:pt>
                <c:pt idx="21">
                  <c:v>-0.90482705246601935</c:v>
                </c:pt>
                <c:pt idx="22">
                  <c:v>-0.89571176023941268</c:v>
                </c:pt>
                <c:pt idx="23">
                  <c:v>-0.88620357923121473</c:v>
                </c:pt>
                <c:pt idx="24">
                  <c:v>-0.87630668004386347</c:v>
                </c:pt>
                <c:pt idx="25">
                  <c:v>-0.86602540378443871</c:v>
                </c:pt>
                <c:pt idx="26">
                  <c:v>-0.8553642601605066</c:v>
                </c:pt>
                <c:pt idx="27">
                  <c:v>-0.84432792550201485</c:v>
                </c:pt>
                <c:pt idx="28">
                  <c:v>-0.83292124071009943</c:v>
                </c:pt>
                <c:pt idx="29">
                  <c:v>-0.82114920913370404</c:v>
                </c:pt>
                <c:pt idx="30">
                  <c:v>-0.80901699437494734</c:v>
                </c:pt>
              </c:numCache>
            </c:numRef>
          </c:xVal>
          <c:yVal>
            <c:numRef>
              <c:f>Liste!$H$4:$H$34</c:f>
              <c:numCache>
                <c:formatCode>General</c:formatCode>
                <c:ptCount val="31"/>
                <c:pt idx="0">
                  <c:v>1.2246467991473532E-16</c:v>
                </c:pt>
                <c:pt idx="1">
                  <c:v>2.094241988335711E-2</c:v>
                </c:pt>
                <c:pt idx="2">
                  <c:v>4.187565372919981E-2</c:v>
                </c:pt>
                <c:pt idx="3">
                  <c:v>6.2790519529313582E-2</c:v>
                </c:pt>
                <c:pt idx="4">
                  <c:v>8.3677843332315288E-2</c:v>
                </c:pt>
                <c:pt idx="5">
                  <c:v>0.10452846326765373</c:v>
                </c:pt>
                <c:pt idx="6">
                  <c:v>0.12533323356430454</c:v>
                </c:pt>
                <c:pt idx="7">
                  <c:v>0.14608302856241151</c:v>
                </c:pt>
                <c:pt idx="8">
                  <c:v>0.16676874671610262</c:v>
                </c:pt>
                <c:pt idx="9">
                  <c:v>0.18738131458572502</c:v>
                </c:pt>
                <c:pt idx="10">
                  <c:v>0.20791169081775931</c:v>
                </c:pt>
                <c:pt idx="11">
                  <c:v>0.22835087011065575</c:v>
                </c:pt>
                <c:pt idx="12">
                  <c:v>0.24868988716485524</c:v>
                </c:pt>
                <c:pt idx="13">
                  <c:v>0.26891982061526576</c:v>
                </c:pt>
                <c:pt idx="14">
                  <c:v>0.28903179694447168</c:v>
                </c:pt>
                <c:pt idx="15">
                  <c:v>0.30901699437494751</c:v>
                </c:pt>
                <c:pt idx="16">
                  <c:v>0.3288666467385834</c:v>
                </c:pt>
                <c:pt idx="17">
                  <c:v>0.34857204732181535</c:v>
                </c:pt>
                <c:pt idx="18">
                  <c:v>0.36812455268467814</c:v>
                </c:pt>
                <c:pt idx="19">
                  <c:v>0.38751558645210316</c:v>
                </c:pt>
                <c:pt idx="20">
                  <c:v>0.40673664307580004</c:v>
                </c:pt>
                <c:pt idx="21">
                  <c:v>0.42577929156507288</c:v>
                </c:pt>
                <c:pt idx="22">
                  <c:v>0.44463517918492779</c:v>
                </c:pt>
                <c:pt idx="23">
                  <c:v>0.46329603511986162</c:v>
                </c:pt>
                <c:pt idx="24">
                  <c:v>0.4817536741017156</c:v>
                </c:pt>
                <c:pt idx="25">
                  <c:v>0.49999999999999994</c:v>
                </c:pt>
                <c:pt idx="26">
                  <c:v>0.51802700937313018</c:v>
                </c:pt>
                <c:pt idx="27">
                  <c:v>0.53582679497899699</c:v>
                </c:pt>
                <c:pt idx="28">
                  <c:v>0.55339154924334411</c:v>
                </c:pt>
                <c:pt idx="29">
                  <c:v>0.57071356768443171</c:v>
                </c:pt>
                <c:pt idx="30">
                  <c:v>0.58778525229247325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7AA0-FF4F-B2F0-857E5184022A}"/>
            </c:ext>
          </c:extLst>
        </c:ser>
        <c:ser>
          <c:idx val="1"/>
          <c:order val="1"/>
          <c:tx>
            <c:v>Medio</c:v>
          </c:tx>
          <c:spPr>
            <a:ln w="209550">
              <a:solidFill>
                <a:srgbClr val="E5C649"/>
              </a:solidFill>
              <a:prstDash val="solid"/>
            </a:ln>
          </c:spPr>
          <c:marker>
            <c:symbol val="none"/>
          </c:marker>
          <c:xVal>
            <c:numRef>
              <c:f>Liste!$I$4:$I$34</c:f>
              <c:numCache>
                <c:formatCode>General</c:formatCode>
                <c:ptCount val="31"/>
                <c:pt idx="0">
                  <c:v>-0.80901699437494734</c:v>
                </c:pt>
                <c:pt idx="1">
                  <c:v>-0.79652991802419615</c:v>
                </c:pt>
                <c:pt idx="2">
                  <c:v>-0.78369345732583973</c:v>
                </c:pt>
                <c:pt idx="3">
                  <c:v>-0.77051324277578914</c:v>
                </c:pt>
                <c:pt idx="4">
                  <c:v>-0.75699505565175629</c:v>
                </c:pt>
                <c:pt idx="5">
                  <c:v>-0.74314482547739413</c:v>
                </c:pt>
                <c:pt idx="6">
                  <c:v>-0.72896862742141133</c:v>
                </c:pt>
                <c:pt idx="7">
                  <c:v>-0.71447267963280314</c:v>
                </c:pt>
                <c:pt idx="8">
                  <c:v>-0.69966334051336521</c:v>
                </c:pt>
                <c:pt idx="9">
                  <c:v>-0.68454710592868873</c:v>
                </c:pt>
                <c:pt idx="10">
                  <c:v>-0.66913060635885824</c:v>
                </c:pt>
                <c:pt idx="11">
                  <c:v>-0.65342060399010549</c:v>
                </c:pt>
                <c:pt idx="12">
                  <c:v>-0.63742398974868975</c:v>
                </c:pt>
                <c:pt idx="13">
                  <c:v>-0.6211477802783103</c:v>
                </c:pt>
                <c:pt idx="14">
                  <c:v>-0.60459911486237483</c:v>
                </c:pt>
                <c:pt idx="15">
                  <c:v>-0.58778525229247303</c:v>
                </c:pt>
                <c:pt idx="16">
                  <c:v>-0.5707135676844316</c:v>
                </c:pt>
                <c:pt idx="17">
                  <c:v>-0.55339154924334399</c:v>
                </c:pt>
                <c:pt idx="18">
                  <c:v>-0.53582679497899643</c:v>
                </c:pt>
                <c:pt idx="19">
                  <c:v>-0.51802700937313007</c:v>
                </c:pt>
                <c:pt idx="20">
                  <c:v>-0.49999999999999978</c:v>
                </c:pt>
                <c:pt idx="21">
                  <c:v>-0.48175367410171505</c:v>
                </c:pt>
                <c:pt idx="22">
                  <c:v>-0.4632960351198615</c:v>
                </c:pt>
                <c:pt idx="23">
                  <c:v>-0.44463517918492723</c:v>
                </c:pt>
                <c:pt idx="24">
                  <c:v>-0.42577929156507233</c:v>
                </c:pt>
                <c:pt idx="25">
                  <c:v>-0.4067366430758001</c:v>
                </c:pt>
                <c:pt idx="26">
                  <c:v>-0.38751558645210299</c:v>
                </c:pt>
                <c:pt idx="27">
                  <c:v>-0.36812455268467797</c:v>
                </c:pt>
                <c:pt idx="28">
                  <c:v>-0.34857204732181502</c:v>
                </c:pt>
                <c:pt idx="29">
                  <c:v>-0.32886664673858318</c:v>
                </c:pt>
                <c:pt idx="30">
                  <c:v>-0.30901699437494734</c:v>
                </c:pt>
              </c:numCache>
            </c:numRef>
          </c:xVal>
          <c:yVal>
            <c:numRef>
              <c:f>Liste!$J$4:$J$34</c:f>
              <c:numCache>
                <c:formatCode>General</c:formatCode>
                <c:ptCount val="31"/>
                <c:pt idx="0">
                  <c:v>0.58778525229247325</c:v>
                </c:pt>
                <c:pt idx="1">
                  <c:v>0.60459911486237494</c:v>
                </c:pt>
                <c:pt idx="2">
                  <c:v>0.62114778027831052</c:v>
                </c:pt>
                <c:pt idx="3">
                  <c:v>0.63742398974868986</c:v>
                </c:pt>
                <c:pt idx="4">
                  <c:v>0.6534206039901056</c:v>
                </c:pt>
                <c:pt idx="5">
                  <c:v>0.66913060635885846</c:v>
                </c:pt>
                <c:pt idx="6">
                  <c:v>0.68454710592868884</c:v>
                </c:pt>
                <c:pt idx="7">
                  <c:v>0.69966334051336565</c:v>
                </c:pt>
                <c:pt idx="8">
                  <c:v>0.71447267963280359</c:v>
                </c:pt>
                <c:pt idx="9">
                  <c:v>0.72896862742141144</c:v>
                </c:pt>
                <c:pt idx="10">
                  <c:v>0.74314482547739424</c:v>
                </c:pt>
                <c:pt idx="11">
                  <c:v>0.7569950556517564</c:v>
                </c:pt>
                <c:pt idx="12">
                  <c:v>0.77051324277578925</c:v>
                </c:pt>
                <c:pt idx="13">
                  <c:v>0.78369345732583984</c:v>
                </c:pt>
                <c:pt idx="14">
                  <c:v>0.79652991802419637</c:v>
                </c:pt>
                <c:pt idx="15">
                  <c:v>0.80901699437494745</c:v>
                </c:pt>
                <c:pt idx="16">
                  <c:v>0.82114920913370404</c:v>
                </c:pt>
                <c:pt idx="17">
                  <c:v>0.83292124071009954</c:v>
                </c:pt>
                <c:pt idx="18">
                  <c:v>0.84432792550201519</c:v>
                </c:pt>
                <c:pt idx="19">
                  <c:v>0.85536426016050671</c:v>
                </c:pt>
                <c:pt idx="20">
                  <c:v>0.86602540378443871</c:v>
                </c:pt>
                <c:pt idx="21">
                  <c:v>0.87630668004386369</c:v>
                </c:pt>
                <c:pt idx="22">
                  <c:v>0.88620357923121484</c:v>
                </c:pt>
                <c:pt idx="23">
                  <c:v>0.89571176023941301</c:v>
                </c:pt>
                <c:pt idx="24">
                  <c:v>0.90482705246601969</c:v>
                </c:pt>
                <c:pt idx="25">
                  <c:v>0.91354545764260098</c:v>
                </c:pt>
                <c:pt idx="26">
                  <c:v>0.92186315158850052</c:v>
                </c:pt>
                <c:pt idx="27">
                  <c:v>0.92977648588825146</c:v>
                </c:pt>
                <c:pt idx="28">
                  <c:v>0.93728198949189157</c:v>
                </c:pt>
                <c:pt idx="29">
                  <c:v>0.94437637023748111</c:v>
                </c:pt>
                <c:pt idx="30">
                  <c:v>0.95105651629515364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7AA0-FF4F-B2F0-857E5184022A}"/>
            </c:ext>
          </c:extLst>
        </c:ser>
        <c:ser>
          <c:idx val="2"/>
          <c:order val="2"/>
          <c:tx>
            <c:v>Alto</c:v>
          </c:tx>
          <c:spPr>
            <a:ln w="209550">
              <a:solidFill>
                <a:srgbClr val="ED8936"/>
              </a:solidFill>
              <a:prstDash val="solid"/>
            </a:ln>
          </c:spPr>
          <c:marker>
            <c:symbol val="none"/>
          </c:marker>
          <c:xVal>
            <c:numRef>
              <c:f>Liste!$K$4:$K$34</c:f>
              <c:numCache>
                <c:formatCode>General</c:formatCode>
                <c:ptCount val="31"/>
                <c:pt idx="0">
                  <c:v>-0.30901699437494734</c:v>
                </c:pt>
                <c:pt idx="1">
                  <c:v>-0.28903179694447129</c:v>
                </c:pt>
                <c:pt idx="2">
                  <c:v>-0.26891982061526559</c:v>
                </c:pt>
                <c:pt idx="3">
                  <c:v>-0.24868988716485463</c:v>
                </c:pt>
                <c:pt idx="4">
                  <c:v>-0.22835087011065533</c:v>
                </c:pt>
                <c:pt idx="5">
                  <c:v>-0.20791169081775912</c:v>
                </c:pt>
                <c:pt idx="6">
                  <c:v>-0.18738131458572482</c:v>
                </c:pt>
                <c:pt idx="7">
                  <c:v>-0.16676874671610223</c:v>
                </c:pt>
                <c:pt idx="8">
                  <c:v>-0.14608302856241154</c:v>
                </c:pt>
                <c:pt idx="9">
                  <c:v>-0.12533323356430437</c:v>
                </c:pt>
                <c:pt idx="10">
                  <c:v>-0.10452846326765333</c:v>
                </c:pt>
                <c:pt idx="11">
                  <c:v>-8.367784333231533E-2</c:v>
                </c:pt>
                <c:pt idx="12">
                  <c:v>-6.2790519529313402E-2</c:v>
                </c:pt>
                <c:pt idx="13">
                  <c:v>-4.1875653729199401E-2</c:v>
                </c:pt>
                <c:pt idx="14">
                  <c:v>-2.0942419883356704E-2</c:v>
                </c:pt>
                <c:pt idx="15">
                  <c:v>6.123233995736766E-17</c:v>
                </c:pt>
                <c:pt idx="16">
                  <c:v>2.0942419883357051E-2</c:v>
                </c:pt>
                <c:pt idx="17">
                  <c:v>4.1875653729199526E-2</c:v>
                </c:pt>
                <c:pt idx="18">
                  <c:v>6.2790519529313527E-2</c:v>
                </c:pt>
                <c:pt idx="19">
                  <c:v>8.3677843332315441E-2</c:v>
                </c:pt>
                <c:pt idx="20">
                  <c:v>0.10452846326765346</c:v>
                </c:pt>
                <c:pt idx="21">
                  <c:v>0.12533323356430448</c:v>
                </c:pt>
                <c:pt idx="22">
                  <c:v>0.14608302856241165</c:v>
                </c:pt>
                <c:pt idx="23">
                  <c:v>0.16676874671610234</c:v>
                </c:pt>
                <c:pt idx="24">
                  <c:v>0.18738131458572493</c:v>
                </c:pt>
                <c:pt idx="25">
                  <c:v>0.20791169081775923</c:v>
                </c:pt>
                <c:pt idx="26">
                  <c:v>0.22835087011065588</c:v>
                </c:pt>
                <c:pt idx="27">
                  <c:v>0.24868988716485474</c:v>
                </c:pt>
                <c:pt idx="28">
                  <c:v>0.2689198206152657</c:v>
                </c:pt>
                <c:pt idx="29">
                  <c:v>0.2890317969444714</c:v>
                </c:pt>
                <c:pt idx="30">
                  <c:v>0.30901699437494745</c:v>
                </c:pt>
              </c:numCache>
            </c:numRef>
          </c:xVal>
          <c:yVal>
            <c:numRef>
              <c:f>Liste!$L$4:$L$34</c:f>
              <c:numCache>
                <c:formatCode>General</c:formatCode>
                <c:ptCount val="31"/>
                <c:pt idx="0">
                  <c:v>0.95105651629515364</c:v>
                </c:pt>
                <c:pt idx="1">
                  <c:v>0.95731949753206735</c:v>
                </c:pt>
                <c:pt idx="2">
                  <c:v>0.96316256679765822</c:v>
                </c:pt>
                <c:pt idx="3">
                  <c:v>0.96858316112863119</c:v>
                </c:pt>
                <c:pt idx="4">
                  <c:v>0.9735789028731604</c:v>
                </c:pt>
                <c:pt idx="5">
                  <c:v>0.97814760073380569</c:v>
                </c:pt>
                <c:pt idx="6">
                  <c:v>0.98228725072868861</c:v>
                </c:pt>
                <c:pt idx="7">
                  <c:v>0.98599603707050498</c:v>
                </c:pt>
                <c:pt idx="8">
                  <c:v>0.98927233296298833</c:v>
                </c:pt>
                <c:pt idx="9">
                  <c:v>0.99211470131447776</c:v>
                </c:pt>
                <c:pt idx="10">
                  <c:v>0.9945218953682734</c:v>
                </c:pt>
                <c:pt idx="11">
                  <c:v>0.99649285924950437</c:v>
                </c:pt>
                <c:pt idx="12">
                  <c:v>0.99802672842827156</c:v>
                </c:pt>
                <c:pt idx="13">
                  <c:v>0.99912283009885838</c:v>
                </c:pt>
                <c:pt idx="14">
                  <c:v>0.9997806834748455</c:v>
                </c:pt>
                <c:pt idx="15">
                  <c:v>1</c:v>
                </c:pt>
                <c:pt idx="16">
                  <c:v>0.9997806834748455</c:v>
                </c:pt>
                <c:pt idx="17">
                  <c:v>0.99912283009885838</c:v>
                </c:pt>
                <c:pt idx="18">
                  <c:v>0.99802672842827156</c:v>
                </c:pt>
                <c:pt idx="19">
                  <c:v>0.99649285924950437</c:v>
                </c:pt>
                <c:pt idx="20">
                  <c:v>0.99452189536827329</c:v>
                </c:pt>
                <c:pt idx="21">
                  <c:v>0.99211470131447776</c:v>
                </c:pt>
                <c:pt idx="22">
                  <c:v>0.98927233296298833</c:v>
                </c:pt>
                <c:pt idx="23">
                  <c:v>0.98599603707050487</c:v>
                </c:pt>
                <c:pt idx="24">
                  <c:v>0.98228725072868861</c:v>
                </c:pt>
                <c:pt idx="25">
                  <c:v>0.97814760073380569</c:v>
                </c:pt>
                <c:pt idx="26">
                  <c:v>0.97357890287316018</c:v>
                </c:pt>
                <c:pt idx="27">
                  <c:v>0.96858316112863108</c:v>
                </c:pt>
                <c:pt idx="28">
                  <c:v>0.96316256679765822</c:v>
                </c:pt>
                <c:pt idx="29">
                  <c:v>0.95731949753206735</c:v>
                </c:pt>
                <c:pt idx="30">
                  <c:v>0.95105651629515353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7AA0-FF4F-B2F0-857E5184022A}"/>
            </c:ext>
          </c:extLst>
        </c:ser>
        <c:ser>
          <c:idx val="3"/>
          <c:order val="3"/>
          <c:tx>
            <c:v>Critico</c:v>
          </c:tx>
          <c:spPr>
            <a:ln w="209550">
              <a:solidFill>
                <a:srgbClr val="D64545"/>
              </a:solidFill>
              <a:prstDash val="solid"/>
            </a:ln>
          </c:spPr>
          <c:marker>
            <c:symbol val="none"/>
          </c:marker>
          <c:xVal>
            <c:numRef>
              <c:f>Liste!$M$4:$M$34</c:f>
              <c:numCache>
                <c:formatCode>General</c:formatCode>
                <c:ptCount val="31"/>
                <c:pt idx="0">
                  <c:v>0.30901699437494745</c:v>
                </c:pt>
                <c:pt idx="1">
                  <c:v>0.34857204732181513</c:v>
                </c:pt>
                <c:pt idx="2">
                  <c:v>0.38751558645210271</c:v>
                </c:pt>
                <c:pt idx="3">
                  <c:v>0.42577929156507266</c:v>
                </c:pt>
                <c:pt idx="4">
                  <c:v>0.46329603511986178</c:v>
                </c:pt>
                <c:pt idx="5">
                  <c:v>0.49999999999999989</c:v>
                </c:pt>
                <c:pt idx="6">
                  <c:v>0.53582679497899655</c:v>
                </c:pt>
                <c:pt idx="7">
                  <c:v>0.57071356768443182</c:v>
                </c:pt>
                <c:pt idx="8">
                  <c:v>0.60459911486237494</c:v>
                </c:pt>
                <c:pt idx="9">
                  <c:v>0.63742398974868963</c:v>
                </c:pt>
                <c:pt idx="10">
                  <c:v>0.66913060635885813</c:v>
                </c:pt>
                <c:pt idx="11">
                  <c:v>0.69966334051336532</c:v>
                </c:pt>
                <c:pt idx="12">
                  <c:v>0.72896862742141155</c:v>
                </c:pt>
                <c:pt idx="13">
                  <c:v>0.7569950556517564</c:v>
                </c:pt>
                <c:pt idx="14">
                  <c:v>0.78369345732583973</c:v>
                </c:pt>
                <c:pt idx="15">
                  <c:v>0.80901699437494745</c:v>
                </c:pt>
                <c:pt idx="16">
                  <c:v>0.83292124071009954</c:v>
                </c:pt>
                <c:pt idx="17">
                  <c:v>0.85536426016050671</c:v>
                </c:pt>
                <c:pt idx="18">
                  <c:v>0.87630668004386358</c:v>
                </c:pt>
                <c:pt idx="19">
                  <c:v>0.89571176023941279</c:v>
                </c:pt>
                <c:pt idx="20">
                  <c:v>0.91354545764260098</c:v>
                </c:pt>
                <c:pt idx="21">
                  <c:v>0.92977648588825146</c:v>
                </c:pt>
                <c:pt idx="22">
                  <c:v>0.944376370237481</c:v>
                </c:pt>
                <c:pt idx="23">
                  <c:v>0.95731949753206735</c:v>
                </c:pt>
                <c:pt idx="24">
                  <c:v>0.96858316112863119</c:v>
                </c:pt>
                <c:pt idx="25">
                  <c:v>0.97814760073380569</c:v>
                </c:pt>
                <c:pt idx="26">
                  <c:v>0.98599603707050487</c:v>
                </c:pt>
                <c:pt idx="27">
                  <c:v>0.99211470131447776</c:v>
                </c:pt>
                <c:pt idx="28">
                  <c:v>0.99649285924950437</c:v>
                </c:pt>
                <c:pt idx="29">
                  <c:v>0.99912283009885838</c:v>
                </c:pt>
                <c:pt idx="30">
                  <c:v>1</c:v>
                </c:pt>
              </c:numCache>
            </c:numRef>
          </c:xVal>
          <c:yVal>
            <c:numRef>
              <c:f>Liste!$N$4:$N$34</c:f>
              <c:numCache>
                <c:formatCode>General</c:formatCode>
                <c:ptCount val="31"/>
                <c:pt idx="0">
                  <c:v>0.95105651629515353</c:v>
                </c:pt>
                <c:pt idx="1">
                  <c:v>0.93728198949189157</c:v>
                </c:pt>
                <c:pt idx="2">
                  <c:v>0.92186315158850063</c:v>
                </c:pt>
                <c:pt idx="3">
                  <c:v>0.90482705246601958</c:v>
                </c:pt>
                <c:pt idx="4">
                  <c:v>0.88620357923121473</c:v>
                </c:pt>
                <c:pt idx="5">
                  <c:v>0.86602540378443871</c:v>
                </c:pt>
                <c:pt idx="6">
                  <c:v>0.84432792550201508</c:v>
                </c:pt>
                <c:pt idx="7">
                  <c:v>0.82114920913370393</c:v>
                </c:pt>
                <c:pt idx="8">
                  <c:v>0.79652991802419626</c:v>
                </c:pt>
                <c:pt idx="9">
                  <c:v>0.77051324277578925</c:v>
                </c:pt>
                <c:pt idx="10">
                  <c:v>0.74314482547739436</c:v>
                </c:pt>
                <c:pt idx="11">
                  <c:v>0.71447267963280359</c:v>
                </c:pt>
                <c:pt idx="12">
                  <c:v>0.68454710592868862</c:v>
                </c:pt>
                <c:pt idx="13">
                  <c:v>0.65342060399010538</c:v>
                </c:pt>
                <c:pt idx="14">
                  <c:v>0.62114778027831052</c:v>
                </c:pt>
                <c:pt idx="15">
                  <c:v>0.58778525229247303</c:v>
                </c:pt>
                <c:pt idx="16">
                  <c:v>0.55339154924334399</c:v>
                </c:pt>
                <c:pt idx="17">
                  <c:v>0.51802700937313018</c:v>
                </c:pt>
                <c:pt idx="18">
                  <c:v>0.48175367410171532</c:v>
                </c:pt>
                <c:pt idx="19">
                  <c:v>0.44463517918492762</c:v>
                </c:pt>
                <c:pt idx="20">
                  <c:v>0.40673664307580015</c:v>
                </c:pt>
                <c:pt idx="21">
                  <c:v>0.36812455268467792</c:v>
                </c:pt>
                <c:pt idx="22">
                  <c:v>0.32886664673858329</c:v>
                </c:pt>
                <c:pt idx="23">
                  <c:v>0.2890317969444714</c:v>
                </c:pt>
                <c:pt idx="24">
                  <c:v>0.24868988716485463</c:v>
                </c:pt>
                <c:pt idx="25">
                  <c:v>0.20791169081775929</c:v>
                </c:pt>
                <c:pt idx="26">
                  <c:v>0.16676874671610231</c:v>
                </c:pt>
                <c:pt idx="27">
                  <c:v>0.12533323356430437</c:v>
                </c:pt>
                <c:pt idx="28">
                  <c:v>8.367784333231533E-2</c:v>
                </c:pt>
                <c:pt idx="29">
                  <c:v>4.1875653729199547E-2</c:v>
                </c:pt>
                <c:pt idx="3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7AA0-FF4F-B2F0-857E5184022A}"/>
            </c:ext>
          </c:extLst>
        </c:ser>
        <c:ser>
          <c:idx val="4"/>
          <c:order val="4"/>
          <c:tx>
            <c:v>Lancetta</c:v>
          </c:tx>
          <c:spPr>
            <a:ln w="28575">
              <a:solidFill>
                <a:srgbClr val="19395D"/>
              </a:solidFill>
              <a:prstDash val="solid"/>
              <a:tailEnd type="triangle" w="med" len="med"/>
            </a:ln>
          </c:spPr>
          <c:marker>
            <c:symbol val="none"/>
          </c:marker>
          <c:xVal>
            <c:numRef>
              <c:f>Liste!$O$4:$O$5</c:f>
              <c:numCache>
                <c:formatCode>General</c:formatCode>
                <c:ptCount val="2"/>
                <c:pt idx="0">
                  <c:v>#N/A</c:v>
                </c:pt>
                <c:pt idx="1">
                  <c:v>#N/A</c:v>
                </c:pt>
              </c:numCache>
            </c:numRef>
          </c:xVal>
          <c:yVal>
            <c:numRef>
              <c:f>Liste!$P$4:$P$5</c:f>
              <c:numCache>
                <c:formatCode>General</c:formatCode>
                <c:ptCount val="2"/>
                <c:pt idx="0">
                  <c:v>#N/A</c:v>
                </c:pt>
                <c:pt idx="1">
                  <c:v>#N/A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7AA0-FF4F-B2F0-857E518402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650112"/>
        <c:axId val="48672768"/>
      </c:scatterChart>
      <c:valAx>
        <c:axId val="48672768"/>
        <c:scaling>
          <c:orientation val="minMax"/>
          <c:max val="1.1499999999999999"/>
          <c:min val="-0.12"/>
        </c:scaling>
        <c:delete val="1"/>
        <c:axPos val="l"/>
        <c:numFmt formatCode="General" sourceLinked="1"/>
        <c:majorTickMark val="none"/>
        <c:minorTickMark val="none"/>
        <c:tickLblPos val="nextTo"/>
        <c:crossAx val="48650112"/>
        <c:crosses val="autoZero"/>
        <c:crossBetween val="midCat"/>
      </c:valAx>
      <c:valAx>
        <c:axId val="48650112"/>
        <c:scaling>
          <c:orientation val="minMax"/>
          <c:max val="1.1499999999999999"/>
          <c:min val="-1.1499999999999999"/>
        </c:scaling>
        <c:delete val="1"/>
        <c:axPos val="b"/>
        <c:numFmt formatCode="General" sourceLinked="1"/>
        <c:majorTickMark val="none"/>
        <c:minorTickMark val="none"/>
        <c:tickLblPos val="nextTo"/>
        <c:crossAx val="48672768"/>
        <c:crosses val="autoZero"/>
        <c:crossBetween val="midCat"/>
      </c:valAx>
    </c:plotArea>
    <c:plotVisOnly val="1"/>
    <c:dispBlanksAs val="gap"/>
    <c:showDLblsOverMax val="1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9202</xdr:colOff>
      <xdr:row>1</xdr:row>
      <xdr:rowOff>55218</xdr:rowOff>
    </xdr:from>
    <xdr:to>
      <xdr:col>4</xdr:col>
      <xdr:colOff>557326</xdr:colOff>
      <xdr:row>2</xdr:row>
      <xdr:rowOff>119638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186A05D-2BA6-94BC-BDBD-90C5B8E516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789" t="34995" b="34220"/>
        <a:stretch>
          <a:fillRect/>
        </a:stretch>
      </xdr:blipFill>
      <xdr:spPr>
        <a:xfrm>
          <a:off x="9202" y="920290"/>
          <a:ext cx="7477907" cy="1076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4</xdr:row>
      <xdr:rowOff>0</xdr:rowOff>
    </xdr:from>
    <xdr:ext cx="3810000" cy="2238375"/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next.aptus.ai/documents/akn/it/act/dlgs/STATO_ITALIANO/2006-04-03/0152/ITA@2026-08-28" TargetMode="External"/><Relationship Id="rId18" Type="http://schemas.openxmlformats.org/officeDocument/2006/relationships/hyperlink" Target="https://next.aptus.ai/documents/akn/it/act/dlgs/STATO_ITALIANO/2006-04-03/0152/ITA@2026-08-28" TargetMode="External"/><Relationship Id="rId26" Type="http://schemas.openxmlformats.org/officeDocument/2006/relationships/hyperlink" Target="https://next.aptus.ai/documents/akn/it/act/dlgs/STATO_ITALIANO/2006-04-03/0152/ITA@2026-08-28" TargetMode="External"/><Relationship Id="rId39" Type="http://schemas.openxmlformats.org/officeDocument/2006/relationships/hyperlink" Target="https://next.aptus.ai/documents/akn/it/act/dl/STATO_ITALIANO/2025-08-08/0116/ITA@2025-10-07" TargetMode="External"/><Relationship Id="rId21" Type="http://schemas.openxmlformats.org/officeDocument/2006/relationships/hyperlink" Target="https://next.aptus.ai/documents/akn/it/act/decree/AMBIENTE_ENERGETICA_MINISTERO_SICUREZZA/2023-04-04/0059/ITA@2025-02-24" TargetMode="External"/><Relationship Id="rId34" Type="http://schemas.openxmlformats.org/officeDocument/2006/relationships/hyperlink" Target="https://next.aptus.ai/documents/akn/it/act/dlgs/STATO_ITALIANO/2006-04-03/0152/ITA@2026-08-28" TargetMode="External"/><Relationship Id="rId42" Type="http://schemas.openxmlformats.org/officeDocument/2006/relationships/hyperlink" Target="https://next.aptus.ai/documents/akn/it/act/dlgs/STATO_ITALIANO/2001-06-08/0231/ITA@2026-09-15" TargetMode="External"/><Relationship Id="rId47" Type="http://schemas.openxmlformats.org/officeDocument/2006/relationships/hyperlink" Target="https://next.aptus.ai/documents/akn/it/act/dlgs/STATO_ITALIANO/2026-04-21/0081/ITA@2026-04-21" TargetMode="External"/><Relationship Id="rId50" Type="http://schemas.openxmlformats.org/officeDocument/2006/relationships/hyperlink" Target="https://next.aptus.ai/documents/akn/it/act/dlgs/STATO_ITALIANO/2026-04-21/0081/ITA@2026-04-21" TargetMode="External"/><Relationship Id="rId7" Type="http://schemas.openxmlformats.org/officeDocument/2006/relationships/hyperlink" Target="https://next.aptus.ai/documents/akn/it/act/dlgs/STATO_ITALIANO/2001-06-08/0231/ITA@2026-09-15" TargetMode="External"/><Relationship Id="rId2" Type="http://schemas.openxmlformats.org/officeDocument/2006/relationships/hyperlink" Target="https://next.aptus.ai/documents/akn/it/act/dlgs/STATO_ITALIANO/2001-06-08/0231/ITA@2026-09-15" TargetMode="External"/><Relationship Id="rId16" Type="http://schemas.openxmlformats.org/officeDocument/2006/relationships/hyperlink" Target="https://next.aptus.ai/documents/akn/it/act/dlgs/STATO_ITALIANO/2006-04-03/0152/ITA@2026-08-28" TargetMode="External"/><Relationship Id="rId29" Type="http://schemas.openxmlformats.org/officeDocument/2006/relationships/hyperlink" Target="https://next.aptus.ai/documents/akn/it/act/dlgs/STATO_ITALIANO/2001-06-08/0231/ITA@2026-09-15" TargetMode="External"/><Relationship Id="rId11" Type="http://schemas.openxmlformats.org/officeDocument/2006/relationships/hyperlink" Target="https://next.aptus.ai/documents/akn/it/act/dlgs/STATO_ITALIANO/2006-04-03/0152/ITA@2026-08-28" TargetMode="External"/><Relationship Id="rId24" Type="http://schemas.openxmlformats.org/officeDocument/2006/relationships/hyperlink" Target="https://next.aptus.ai/documents/akn/it/act/decree/AMBIENTE_ENERGETICA_MINISTERO_SICUREZZA/2023-04-04/0059/ITA@2025-02-24" TargetMode="External"/><Relationship Id="rId32" Type="http://schemas.openxmlformats.org/officeDocument/2006/relationships/hyperlink" Target="https://next.aptus.ai/documents/akn/it/act/dlgs/STATO_ITALIANO/2006-04-03/0152/ITA@2026-08-28" TargetMode="External"/><Relationship Id="rId37" Type="http://schemas.openxmlformats.org/officeDocument/2006/relationships/hyperlink" Target="https://next.aptus.ai/documents/akn/it/act/dlgs/STATO_ITALIANO/2006-04-03/0152/ITA@2026-08-28" TargetMode="External"/><Relationship Id="rId40" Type="http://schemas.openxmlformats.org/officeDocument/2006/relationships/hyperlink" Target="https://next.aptus.ai/documents/akn/it/act/dl/STATO_ITALIANO/2025-08-08/0116/ITA@2025-10-07" TargetMode="External"/><Relationship Id="rId45" Type="http://schemas.openxmlformats.org/officeDocument/2006/relationships/hyperlink" Target="https://next.aptus.ai/documents/akn/it/act/dlgs/STATO_ITALIANO/2026-04-21/0081/ITA@2026-04-21" TargetMode="External"/><Relationship Id="rId53" Type="http://schemas.openxmlformats.org/officeDocument/2006/relationships/hyperlink" Target="https://next.aptus.ai/documents/akn/it/act/dlgs/STATO_ITALIANO/2006-04-03/0152/ITA@2026-08-28" TargetMode="External"/><Relationship Id="rId5" Type="http://schemas.openxmlformats.org/officeDocument/2006/relationships/hyperlink" Target="https://next.aptus.ai/documents/akn/it/act/dlgs/STATO_ITALIANO/2001-06-08/0231/ITA@2026-09-15" TargetMode="External"/><Relationship Id="rId10" Type="http://schemas.openxmlformats.org/officeDocument/2006/relationships/hyperlink" Target="https://next.aptus.ai/documents/akn/it/act/dlgs/STATO_ITALIANO/2006-04-03/0152/ITA@2026-08-28" TargetMode="External"/><Relationship Id="rId19" Type="http://schemas.openxmlformats.org/officeDocument/2006/relationships/hyperlink" Target="https://next.aptus.ai/documents/akn/it/act/decree/AMBIENTE_ENERGETICA_MINISTERO_SICUREZZA/2023-04-04/0059/ITA@2025-02-24" TargetMode="External"/><Relationship Id="rId31" Type="http://schemas.openxmlformats.org/officeDocument/2006/relationships/hyperlink" Target="https://next.aptus.ai/documents/akn/it/act/dlgs/STATO_ITALIANO/2006-04-03/0152/ITA@2026-08-28" TargetMode="External"/><Relationship Id="rId44" Type="http://schemas.openxmlformats.org/officeDocument/2006/relationships/hyperlink" Target="https://next.aptus.ai/documents/akn/it/act/dlgs/STATO_ITALIANO/2026-04-21/0081/ITA@2026-04-21" TargetMode="External"/><Relationship Id="rId52" Type="http://schemas.openxmlformats.org/officeDocument/2006/relationships/hyperlink" Target="https://next.aptus.ai/documents/akn/it/act/dlgs/STATO_ITALIANO/2006-04-03/0152/ITA@2026-08-28" TargetMode="External"/><Relationship Id="rId4" Type="http://schemas.openxmlformats.org/officeDocument/2006/relationships/hyperlink" Target="https://next.aptus.ai/documents/akn/it/act/dlgs/STATO_ITALIANO/2001-06-08/0231/ITA@2026-09-15" TargetMode="External"/><Relationship Id="rId9" Type="http://schemas.openxmlformats.org/officeDocument/2006/relationships/hyperlink" Target="https://next.aptus.ai/documents/akn/it/act/dlgs/STATO_ITALIANO/2006-04-03/0152/ITA@2026-08-28" TargetMode="External"/><Relationship Id="rId14" Type="http://schemas.openxmlformats.org/officeDocument/2006/relationships/hyperlink" Target="https://next.aptus.ai/documents/akn/it/act/dlgs/STATO_ITALIANO/2006-04-03/0152/ITA@2026-08-28" TargetMode="External"/><Relationship Id="rId22" Type="http://schemas.openxmlformats.org/officeDocument/2006/relationships/hyperlink" Target="https://next.aptus.ai/documents/akn/it/act/decree/AMBIENTE_ENERGETICA_MINISTERO_SICUREZZA/2023-04-04/0059/ITA@2025-02-24" TargetMode="External"/><Relationship Id="rId27" Type="http://schemas.openxmlformats.org/officeDocument/2006/relationships/hyperlink" Target="https://next.aptus.ai/documents/akn/it/act/dlgs/STATO_ITALIANO/2006-04-03/0152/ITA@2026-08-28" TargetMode="External"/><Relationship Id="rId30" Type="http://schemas.openxmlformats.org/officeDocument/2006/relationships/hyperlink" Target="https://next.aptus.ai/documents/akn/it/act/dlgs/STATO_ITALIANO/2006-04-03/0152/ITA@2026-08-28" TargetMode="External"/><Relationship Id="rId35" Type="http://schemas.openxmlformats.org/officeDocument/2006/relationships/hyperlink" Target="https://next.aptus.ai/documents/akn/it/act/dlgs/STATO_ITALIANO/2006-04-03/0152/ITA@2026-08-28" TargetMode="External"/><Relationship Id="rId43" Type="http://schemas.openxmlformats.org/officeDocument/2006/relationships/hyperlink" Target="https://next.aptus.ai/documents/akn/it/act/dl/STATO_ITALIANO/2025-08-08/0116/ITA@2025-10-07" TargetMode="External"/><Relationship Id="rId48" Type="http://schemas.openxmlformats.org/officeDocument/2006/relationships/hyperlink" Target="https://next.aptus.ai/documents/akn/it/act/dlgs/STATO_ITALIANO/2026-04-21/0081/ITA@2026-04-21" TargetMode="External"/><Relationship Id="rId8" Type="http://schemas.openxmlformats.org/officeDocument/2006/relationships/hyperlink" Target="https://next.aptus.ai/documents/akn/it/act/dlgs/STATO_ITALIANO/2001-06-08/0231/ITA@2026-09-15" TargetMode="External"/><Relationship Id="rId51" Type="http://schemas.openxmlformats.org/officeDocument/2006/relationships/hyperlink" Target="https://next.aptus.ai/documents/akn/it/act/dlgs/STATO_ITALIANO/2006-04-03/0152/ITA@2026-08-28" TargetMode="External"/><Relationship Id="rId3" Type="http://schemas.openxmlformats.org/officeDocument/2006/relationships/hyperlink" Target="https://next.aptus.ai/documents/akn/it/act/dlgs/STATO_ITALIANO/2001-06-08/0231/ITA@2026-09-15" TargetMode="External"/><Relationship Id="rId12" Type="http://schemas.openxmlformats.org/officeDocument/2006/relationships/hyperlink" Target="https://next.aptus.ai/documents/akn/it/act/dlgs/STATO_ITALIANO/2006-04-03/0152/ITA@2026-08-28" TargetMode="External"/><Relationship Id="rId17" Type="http://schemas.openxmlformats.org/officeDocument/2006/relationships/hyperlink" Target="https://next.aptus.ai/documents/akn/it/act/dlgs/STATO_ITALIANO/2006-04-03/0152/ITA@2026-08-28" TargetMode="External"/><Relationship Id="rId25" Type="http://schemas.openxmlformats.org/officeDocument/2006/relationships/hyperlink" Target="https://next.aptus.ai/documents/akn/it/act/dlgs/STATO_ITALIANO/2001-06-08/0231/ITA@2026-09-15" TargetMode="External"/><Relationship Id="rId33" Type="http://schemas.openxmlformats.org/officeDocument/2006/relationships/hyperlink" Target="https://next.aptus.ai/documents/akn/it/act/dlgs/STATO_ITALIANO/2001-06-08/0231/ITA@2026-09-15" TargetMode="External"/><Relationship Id="rId38" Type="http://schemas.openxmlformats.org/officeDocument/2006/relationships/hyperlink" Target="https://next.aptus.ai/documents/akn/it/act/dlgs/STATO_ITALIANO/2006-04-03/0152/ITA@2026-08-28" TargetMode="External"/><Relationship Id="rId46" Type="http://schemas.openxmlformats.org/officeDocument/2006/relationships/hyperlink" Target="https://next.aptus.ai/documents/akn/it/act/dlgs/STATO_ITALIANO/2026-04-21/0081/ITA@2026-04-21" TargetMode="External"/><Relationship Id="rId20" Type="http://schemas.openxmlformats.org/officeDocument/2006/relationships/hyperlink" Target="https://next.aptus.ai/documents/akn/it/act/decree/AMBIENTE_ENERGETICA_MINISTERO_SICUREZZA/2023-04-04/0059/ITA@2025-02-24" TargetMode="External"/><Relationship Id="rId41" Type="http://schemas.openxmlformats.org/officeDocument/2006/relationships/hyperlink" Target="https://next.aptus.ai/documents/akn/it/act/dl/STATO_ITALIANO/2025-08-08/0116/ITA@2025-10-07" TargetMode="External"/><Relationship Id="rId54" Type="http://schemas.openxmlformats.org/officeDocument/2006/relationships/hyperlink" Target="https://next.aptus.ai/documents/akn/it/act/dlgs/STATO_ITALIANO/2006-04-03/0152/ITA@2026-08-28" TargetMode="External"/><Relationship Id="rId1" Type="http://schemas.openxmlformats.org/officeDocument/2006/relationships/hyperlink" Target="https://next.aptus.ai/documents/akn/it/act/dlgs/STATO_ITALIANO/2001-06-08/0231/ITA@2026-09-15" TargetMode="External"/><Relationship Id="rId6" Type="http://schemas.openxmlformats.org/officeDocument/2006/relationships/hyperlink" Target="https://next.aptus.ai/documents/akn/it/act/dlgs/STATO_ITALIANO/2006-04-03/0152/ITA@2026-08-28" TargetMode="External"/><Relationship Id="rId15" Type="http://schemas.openxmlformats.org/officeDocument/2006/relationships/hyperlink" Target="https://next.aptus.ai/documents/akn/it/act/dlgs/STATO_ITALIANO/2006-04-03/0152/ITA@2026-08-28" TargetMode="External"/><Relationship Id="rId23" Type="http://schemas.openxmlformats.org/officeDocument/2006/relationships/hyperlink" Target="https://next.aptus.ai/documents/akn/it/act/dlgs/STATO_ITALIANO/2006-04-03/0152/ITA@2026-08-28" TargetMode="External"/><Relationship Id="rId28" Type="http://schemas.openxmlformats.org/officeDocument/2006/relationships/hyperlink" Target="https://next.aptus.ai/documents/akn/it/act/dlgs/STATO_ITALIANO/2001-06-08/0231/ITA@2026-09-15" TargetMode="External"/><Relationship Id="rId36" Type="http://schemas.openxmlformats.org/officeDocument/2006/relationships/hyperlink" Target="https://next.aptus.ai/documents/akn/it/act/dlgs/STATO_ITALIANO/2006-04-03/0152/ITA@2026-08-28" TargetMode="External"/><Relationship Id="rId49" Type="http://schemas.openxmlformats.org/officeDocument/2006/relationships/hyperlink" Target="https://next.aptus.ai/documents/akn/it/act/dlgs/STATO_ITALIANO/2026-04-21/0081/ITA@2026-04-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79998168889431442"/>
    <pageSetUpPr fitToPage="1"/>
  </sheetPr>
  <dimension ref="A1:H11"/>
  <sheetViews>
    <sheetView showGridLines="0" tabSelected="1" zoomScale="138" workbookViewId="0">
      <pane ySplit="3" topLeftCell="A4" activePane="bottomLeft" state="frozen"/>
      <selection pane="bottomLeft" activeCell="A4" sqref="A4"/>
    </sheetView>
  </sheetViews>
  <sheetFormatPr baseColWidth="10" defaultColWidth="8.83203125" defaultRowHeight="14"/>
  <cols>
    <col min="1" max="1" width="23" style="2" customWidth="1"/>
    <col min="2" max="2" width="32" style="2" customWidth="1"/>
    <col min="3" max="8" width="18" style="2" customWidth="1"/>
    <col min="9" max="9" width="8.83203125" style="2" customWidth="1"/>
    <col min="10" max="16384" width="8.83203125" style="2"/>
  </cols>
  <sheetData>
    <row r="1" spans="1:8" ht="68" customHeight="1">
      <c r="A1" s="52" t="s">
        <v>453</v>
      </c>
      <c r="B1" s="43"/>
      <c r="C1" s="43"/>
      <c r="D1" s="43"/>
      <c r="E1" s="43"/>
      <c r="F1" s="43"/>
      <c r="G1" s="43"/>
      <c r="H1" s="43"/>
    </row>
    <row r="2" spans="1:8" ht="80" customHeight="1">
      <c r="A2" s="58"/>
      <c r="B2" s="43"/>
      <c r="C2" s="43"/>
      <c r="D2" s="43"/>
      <c r="E2" s="43"/>
      <c r="F2" s="43"/>
      <c r="G2" s="43"/>
      <c r="H2" s="43"/>
    </row>
    <row r="4" spans="1:8" ht="46" customHeight="1">
      <c r="A4" s="26" t="s">
        <v>319</v>
      </c>
      <c r="B4" s="57" t="s">
        <v>454</v>
      </c>
      <c r="C4" s="45"/>
      <c r="D4" s="45"/>
      <c r="E4" s="45"/>
      <c r="F4" s="45"/>
      <c r="G4" s="45"/>
      <c r="H4" s="45"/>
    </row>
    <row r="5" spans="1:8" ht="46" customHeight="1">
      <c r="A5" s="26" t="s">
        <v>320</v>
      </c>
      <c r="B5" s="57" t="s">
        <v>321</v>
      </c>
      <c r="C5" s="45"/>
      <c r="D5" s="45"/>
      <c r="E5" s="45"/>
      <c r="F5" s="45"/>
      <c r="G5" s="45"/>
      <c r="H5" s="45"/>
    </row>
    <row r="6" spans="1:8" ht="46" customHeight="1">
      <c r="A6" s="26" t="s">
        <v>322</v>
      </c>
      <c r="B6" s="57" t="s">
        <v>323</v>
      </c>
      <c r="C6" s="45"/>
      <c r="D6" s="45"/>
      <c r="E6" s="45"/>
      <c r="F6" s="45"/>
      <c r="G6" s="45"/>
      <c r="H6" s="45"/>
    </row>
    <row r="7" spans="1:8" ht="46" customHeight="1">
      <c r="A7" s="26" t="s">
        <v>324</v>
      </c>
      <c r="B7" s="57" t="s">
        <v>325</v>
      </c>
      <c r="C7" s="45"/>
      <c r="D7" s="45"/>
      <c r="E7" s="45"/>
      <c r="F7" s="45"/>
      <c r="G7" s="45"/>
      <c r="H7" s="45"/>
    </row>
    <row r="8" spans="1:8" ht="46" customHeight="1">
      <c r="A8" s="26" t="s">
        <v>326</v>
      </c>
      <c r="B8" s="57" t="s">
        <v>327</v>
      </c>
      <c r="C8" s="45"/>
      <c r="D8" s="45"/>
      <c r="E8" s="45"/>
      <c r="F8" s="45"/>
      <c r="G8" s="45"/>
      <c r="H8" s="45"/>
    </row>
    <row r="9" spans="1:8" ht="46" customHeight="1">
      <c r="A9" s="26" t="s">
        <v>328</v>
      </c>
      <c r="B9" s="57" t="s">
        <v>329</v>
      </c>
      <c r="C9" s="45"/>
      <c r="D9" s="45"/>
      <c r="E9" s="45"/>
      <c r="F9" s="45"/>
      <c r="G9" s="45"/>
      <c r="H9" s="45"/>
    </row>
    <row r="10" spans="1:8" ht="46" customHeight="1">
      <c r="A10" s="26" t="s">
        <v>330</v>
      </c>
      <c r="B10" s="57" t="s">
        <v>331</v>
      </c>
      <c r="C10" s="45"/>
      <c r="D10" s="45"/>
      <c r="E10" s="45"/>
      <c r="F10" s="45"/>
      <c r="G10" s="45"/>
      <c r="H10" s="45"/>
    </row>
    <row r="11" spans="1:8" ht="59" customHeight="1">
      <c r="A11" s="26" t="s">
        <v>455</v>
      </c>
      <c r="B11" s="57" t="s">
        <v>456</v>
      </c>
      <c r="C11" s="45"/>
      <c r="D11" s="45"/>
      <c r="E11" s="45"/>
      <c r="F11" s="45"/>
      <c r="G11" s="45"/>
      <c r="H11" s="45"/>
    </row>
  </sheetData>
  <sheetProtection algorithmName="SHA-512" hashValue="BY06+1hKtxvf0nesGl+tDhrFYYKDcmeIv8pNnTOVWPCBuRVaUWX7rbX+2eL5EEVRiqlLSloN0hpgI6lAIH3JKQ==" saltValue="9uVv0ZM5FZQEPV8Hsh2rpg==" spinCount="100000" sheet="1" objects="1" scenarios="1"/>
  <mergeCells count="10">
    <mergeCell ref="B11:H11"/>
    <mergeCell ref="A1:H1"/>
    <mergeCell ref="B10:H10"/>
    <mergeCell ref="B7:H7"/>
    <mergeCell ref="B5:H5"/>
    <mergeCell ref="B8:H8"/>
    <mergeCell ref="B9:H9"/>
    <mergeCell ref="B4:H4"/>
    <mergeCell ref="A2:H2"/>
    <mergeCell ref="B6:H6"/>
  </mergeCells>
  <pageMargins left="0.75" right="0.75" top="1" bottom="1" header="0.5" footer="0.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9"/>
  <sheetViews>
    <sheetView topLeftCell="A26" zoomScale="133" workbookViewId="0">
      <selection activeCell="A35" sqref="A35:I35"/>
    </sheetView>
  </sheetViews>
  <sheetFormatPr baseColWidth="10" defaultColWidth="8.83203125" defaultRowHeight="14"/>
  <cols>
    <col min="1" max="1" width="36.6640625" style="2" customWidth="1"/>
    <col min="2" max="3" width="8.83203125" style="2" customWidth="1"/>
    <col min="4" max="4" width="24" style="2" customWidth="1"/>
    <col min="5" max="6" width="8.83203125" style="2" customWidth="1"/>
    <col min="7" max="7" width="21.83203125" style="2" customWidth="1"/>
    <col min="8" max="8" width="8.83203125" style="2" customWidth="1"/>
    <col min="9" max="16384" width="8.83203125" style="2"/>
  </cols>
  <sheetData>
    <row r="1" spans="1:9" ht="41" customHeight="1">
      <c r="A1" s="52" t="s">
        <v>452</v>
      </c>
      <c r="B1" s="43"/>
      <c r="C1" s="43"/>
      <c r="D1" s="43"/>
      <c r="E1" s="43"/>
      <c r="F1" s="43"/>
      <c r="G1" s="43"/>
      <c r="H1" s="43"/>
      <c r="I1" s="43"/>
    </row>
    <row r="2" spans="1:9" ht="34" customHeight="1">
      <c r="A2" s="53" t="s">
        <v>458</v>
      </c>
      <c r="B2" s="43"/>
      <c r="C2" s="43"/>
      <c r="D2" s="43"/>
      <c r="E2" s="43"/>
      <c r="F2" s="43"/>
      <c r="G2" s="43"/>
      <c r="H2" s="43"/>
      <c r="I2" s="43"/>
    </row>
    <row r="4" spans="1:9">
      <c r="A4" s="48" t="s">
        <v>332</v>
      </c>
      <c r="B4" s="43"/>
      <c r="C4" s="43"/>
      <c r="D4" s="43"/>
      <c r="E4" s="43"/>
      <c r="F4" s="43"/>
      <c r="G4" s="43"/>
      <c r="H4" s="43"/>
      <c r="I4" s="43"/>
    </row>
    <row r="5" spans="1:9" ht="31" customHeight="1">
      <c r="A5" s="4" t="s">
        <v>333</v>
      </c>
      <c r="B5" s="50"/>
      <c r="C5" s="45"/>
      <c r="D5" s="45"/>
      <c r="E5" s="45"/>
      <c r="F5" s="44"/>
      <c r="G5" s="45"/>
      <c r="H5" s="45"/>
      <c r="I5" s="45"/>
    </row>
    <row r="6" spans="1:9" ht="31" customHeight="1">
      <c r="A6" s="4" t="s">
        <v>334</v>
      </c>
      <c r="B6" s="50"/>
      <c r="C6" s="45"/>
      <c r="D6" s="45"/>
      <c r="E6" s="45"/>
      <c r="F6" s="44"/>
      <c r="G6" s="45"/>
      <c r="H6" s="45"/>
      <c r="I6" s="45"/>
    </row>
    <row r="7" spans="1:9" ht="31" customHeight="1">
      <c r="A7" s="4" t="s">
        <v>335</v>
      </c>
      <c r="B7" s="50"/>
      <c r="C7" s="45"/>
      <c r="D7" s="45"/>
      <c r="E7" s="45"/>
      <c r="F7" s="44"/>
      <c r="G7" s="45"/>
      <c r="H7" s="45"/>
      <c r="I7" s="45"/>
    </row>
    <row r="8" spans="1:9" ht="31" customHeight="1">
      <c r="A8" s="4" t="s">
        <v>336</v>
      </c>
      <c r="B8" s="50"/>
      <c r="C8" s="45"/>
      <c r="D8" s="45"/>
      <c r="E8" s="45"/>
      <c r="F8" s="44"/>
      <c r="G8" s="45"/>
      <c r="H8" s="45"/>
      <c r="I8" s="45"/>
    </row>
    <row r="9" spans="1:9" ht="31" customHeight="1">
      <c r="A9" s="4" t="s">
        <v>337</v>
      </c>
      <c r="B9" s="50"/>
      <c r="C9" s="45"/>
      <c r="D9" s="45"/>
      <c r="E9" s="45"/>
      <c r="F9" s="44"/>
      <c r="G9" s="45"/>
      <c r="H9" s="45"/>
      <c r="I9" s="45"/>
    </row>
    <row r="10" spans="1:9" ht="31" customHeight="1">
      <c r="A10" s="4" t="s">
        <v>338</v>
      </c>
      <c r="B10" s="50"/>
      <c r="C10" s="45"/>
      <c r="D10" s="45"/>
      <c r="E10" s="45"/>
      <c r="F10" s="44"/>
      <c r="G10" s="45"/>
      <c r="H10" s="45"/>
      <c r="I10" s="45"/>
    </row>
    <row r="11" spans="1:9" ht="23" customHeight="1">
      <c r="A11" s="4" t="s">
        <v>339</v>
      </c>
      <c r="B11" s="47">
        <v>46284</v>
      </c>
      <c r="C11" s="45"/>
      <c r="D11" s="45"/>
      <c r="E11" s="45"/>
      <c r="F11" s="49" t="str">
        <f>IF(ISNUMBER(H13),H13,IF(B13=1,"NESSUNA DOMANDA APPLICABILE","DA COMPILARE"))</f>
        <v>DA COMPILARE</v>
      </c>
      <c r="G11" s="45"/>
      <c r="H11" s="45"/>
      <c r="I11" s="45"/>
    </row>
    <row r="12" spans="1:9" ht="23" customHeight="1">
      <c r="F12" s="55" t="s">
        <v>459</v>
      </c>
      <c r="G12" s="43"/>
      <c r="H12" s="43"/>
      <c r="I12" s="43"/>
    </row>
    <row r="13" spans="1:9" ht="23" customHeight="1">
      <c r="A13" s="5" t="s">
        <v>340</v>
      </c>
      <c r="B13" s="6">
        <f>IFERROR(COUNTIF(Questionario!$H$4:$H$57,"&lt;&gt;")/COUNTA(Questionario!$A$4:$A$57),"")</f>
        <v>0</v>
      </c>
      <c r="D13" s="5" t="s">
        <v>341</v>
      </c>
      <c r="E13" s="6" t="str">
        <f>IFERROR(1-SUM(Questionario!$K$4:$K$57)/SUM(Questionario!$L$4:$L$57),"")</f>
        <v/>
      </c>
      <c r="G13" s="5" t="s">
        <v>342</v>
      </c>
      <c r="H13" s="27" t="str">
        <f>IF(ISNUMBER(E13),1-E13,"")</f>
        <v/>
      </c>
    </row>
    <row r="14" spans="1:9">
      <c r="F14" s="56" t="str">
        <f>IF(B13=0,"",IF(B13&lt;1,"ESITO PARZIALE — completare tutte le risposte","QUESTIONARIO COMPLETO"))</f>
        <v/>
      </c>
      <c r="G14" s="43"/>
      <c r="H14" s="43"/>
      <c r="I14" s="43"/>
    </row>
    <row r="15" spans="1:9">
      <c r="A15" s="48" t="s">
        <v>343</v>
      </c>
      <c r="B15" s="43"/>
      <c r="C15" s="43"/>
      <c r="D15" s="43"/>
      <c r="E15" s="43"/>
      <c r="F15" s="43"/>
      <c r="G15" s="43"/>
      <c r="H15" s="43"/>
      <c r="I15" s="43"/>
    </row>
    <row r="16" spans="1:9" ht="18" customHeight="1">
      <c r="A16" s="7" t="s">
        <v>344</v>
      </c>
      <c r="B16" s="54" t="str">
        <f>IF(ISNUMBER(H13),IF(H13&lt;=20%,"BASSO",IF(H13&lt;=40%,"MEDIO",IF(H13&lt;=60%,"ALTO","CRITICO"))),"DA COMPILARE")</f>
        <v>DA COMPILARE</v>
      </c>
      <c r="C16" s="45"/>
      <c r="D16" s="45"/>
      <c r="E16" s="7" t="s">
        <v>15</v>
      </c>
      <c r="F16" s="51" t="str">
        <f>IF(H13="","Completare il questionario",IF(H13&gt;40%,"Contatto professionale raccomandato",IF(H13&gt;20%,"Piano di miglioramento e verifica","Mantenere i presidi e documentare")))</f>
        <v>Completare il questionario</v>
      </c>
      <c r="G16" s="45"/>
      <c r="H16" s="45"/>
      <c r="I16" s="45"/>
    </row>
    <row r="18" spans="1:9">
      <c r="A18" s="48" t="s">
        <v>345</v>
      </c>
      <c r="B18" s="43"/>
      <c r="C18" s="43"/>
      <c r="D18" s="43"/>
      <c r="E18" s="43"/>
      <c r="F18" s="43"/>
      <c r="G18" s="43"/>
      <c r="H18" s="43"/>
      <c r="I18" s="43"/>
    </row>
    <row r="19" spans="1:9" ht="16" customHeight="1">
      <c r="A19" s="7" t="s">
        <v>340</v>
      </c>
      <c r="B19" s="46" t="str">
        <f>IF(B13="","",REPT("█",ROUND(B13*60,0))&amp;"  "&amp;TEXT(B13,"0%"))</f>
        <v xml:space="preserve">  0%</v>
      </c>
      <c r="C19" s="45"/>
      <c r="D19" s="45"/>
      <c r="E19" s="45"/>
      <c r="F19" s="45"/>
      <c r="G19" s="45"/>
      <c r="H19" s="45"/>
      <c r="I19" s="8">
        <f>IF(B13="","",B13)</f>
        <v>0</v>
      </c>
    </row>
    <row r="20" spans="1:9" ht="16" customHeight="1">
      <c r="A20" s="7" t="s">
        <v>346</v>
      </c>
      <c r="B20" s="46" t="str">
        <f>IF(E13="","",REPT("█",ROUND(E13*60,0))&amp;"  "&amp;TEXT(E13,"0%"))</f>
        <v/>
      </c>
      <c r="C20" s="45"/>
      <c r="D20" s="45"/>
      <c r="E20" s="45"/>
      <c r="F20" s="45"/>
      <c r="G20" s="45"/>
      <c r="H20" s="45"/>
      <c r="I20" s="8" t="str">
        <f>IF(E13="","",E13)</f>
        <v/>
      </c>
    </row>
    <row r="21" spans="1:9" ht="16" customHeight="1">
      <c r="A21" s="7" t="s">
        <v>347</v>
      </c>
      <c r="B21" s="46" t="str">
        <f>IF(H13="","",REPT("█",ROUND(H13*60,0))&amp;"  "&amp;TEXT(H13,"0%"))</f>
        <v/>
      </c>
      <c r="C21" s="45"/>
      <c r="D21" s="45"/>
      <c r="E21" s="45"/>
      <c r="F21" s="45"/>
      <c r="G21" s="45"/>
      <c r="H21" s="45"/>
      <c r="I21" s="8" t="str">
        <f>IF(H13="","",H13)</f>
        <v/>
      </c>
    </row>
    <row r="23" spans="1:9">
      <c r="A23" s="48" t="s">
        <v>348</v>
      </c>
      <c r="B23" s="43"/>
      <c r="C23" s="43"/>
      <c r="D23" s="43"/>
      <c r="E23" s="43"/>
      <c r="F23" s="43"/>
      <c r="G23" s="43"/>
      <c r="H23" s="43"/>
      <c r="I23" s="43"/>
    </row>
    <row r="24" spans="1:9" s="25" customFormat="1" ht="34" customHeight="1">
      <c r="A24" s="24" t="s">
        <v>3</v>
      </c>
      <c r="B24" s="24" t="s">
        <v>349</v>
      </c>
      <c r="C24" s="24" t="s">
        <v>322</v>
      </c>
      <c r="D24" s="24" t="s">
        <v>346</v>
      </c>
      <c r="E24" s="24" t="s">
        <v>347</v>
      </c>
      <c r="F24" s="24" t="s">
        <v>350</v>
      </c>
      <c r="G24" s="24" t="s">
        <v>351</v>
      </c>
      <c r="H24" s="24" t="s">
        <v>352</v>
      </c>
      <c r="I24" s="24"/>
    </row>
    <row r="25" spans="1:9" ht="45" customHeight="1">
      <c r="A25" s="10" t="s">
        <v>17</v>
      </c>
      <c r="B25" s="10">
        <f>COUNTIF(Questionario!$B$4:$B$57,A25)</f>
        <v>8</v>
      </c>
      <c r="C25" s="10">
        <f>COUNTIFS(Questionario!$B$4:$B$57,A25,Questionario!$H$4:$H$57,"&lt;&gt;")</f>
        <v>0</v>
      </c>
      <c r="D25" s="11" t="str">
        <f>IFERROR(1-SUMIF(Questionario!$B$4:$B$57,A25,Questionario!$K$4:$K$57)/SUMIF(Questionario!$B$4:$B$57,A25,Questionario!$L$4:$L$57),"")</f>
        <v/>
      </c>
      <c r="E25" s="11" t="str">
        <f t="shared" ref="E25:E33" si="0">IF(D25="","",1-D25)</f>
        <v/>
      </c>
      <c r="F25" s="10" t="str">
        <f t="shared" ref="F25:F33" si="1">IF(E25="","DA COMPILARE",IF(E25&lt;=20%,"BASSO",IF(E25&lt;=40%,"MEDIO",IF(E25&lt;=60%,"ALTO","CRITICO"))))</f>
        <v>DA COMPILARE</v>
      </c>
      <c r="G25" s="10" t="str">
        <f t="shared" ref="G25:G33" si="2">IF(E25="","",REPT("█",ROUND(E25*30,0)))</f>
        <v/>
      </c>
      <c r="H25" s="10" t="str">
        <f t="shared" ref="H25:H33" si="3">IF(C25=0,"DA COMPILARE",IF(C25&lt;B25,"INCOMPLETA",IF(E25&gt;40%,"PRIORITÀ","OK")))</f>
        <v>DA COMPILARE</v>
      </c>
      <c r="I25" s="10"/>
    </row>
    <row r="26" spans="1:9" ht="45" customHeight="1">
      <c r="A26" s="10" t="s">
        <v>61</v>
      </c>
      <c r="B26" s="10">
        <f>COUNTIF(Questionario!$B$4:$B$57,A26)</f>
        <v>10</v>
      </c>
      <c r="C26" s="10">
        <f>COUNTIFS(Questionario!$B$4:$B$57,A26,Questionario!$H$4:$H$57,"&lt;&gt;")</f>
        <v>0</v>
      </c>
      <c r="D26" s="11" t="str">
        <f>IFERROR(1-SUMIF(Questionario!$B$4:$B$57,A26,Questionario!$K$4:$K$57)/SUMIF(Questionario!$B$4:$B$57,A26,Questionario!$L$4:$L$57),"")</f>
        <v/>
      </c>
      <c r="E26" s="11" t="str">
        <f t="shared" si="0"/>
        <v/>
      </c>
      <c r="F26" s="10" t="str">
        <f t="shared" si="1"/>
        <v>DA COMPILARE</v>
      </c>
      <c r="G26" s="10" t="str">
        <f t="shared" si="2"/>
        <v/>
      </c>
      <c r="H26" s="10" t="str">
        <f t="shared" si="3"/>
        <v>DA COMPILARE</v>
      </c>
      <c r="I26" s="10"/>
    </row>
    <row r="27" spans="1:9" ht="45" customHeight="1">
      <c r="A27" s="10" t="s">
        <v>114</v>
      </c>
      <c r="B27" s="10">
        <f>COUNTIF(Questionario!$B$4:$B$57,A27)</f>
        <v>7</v>
      </c>
      <c r="C27" s="10">
        <f>COUNTIFS(Questionario!$B$4:$B$57,A27,Questionario!$H$4:$H$57,"&lt;&gt;")</f>
        <v>0</v>
      </c>
      <c r="D27" s="11" t="str">
        <f>IFERROR(1-SUMIF(Questionario!$B$4:$B$57,A27,Questionario!$K$4:$K$57)/SUMIF(Questionario!$B$4:$B$57,A27,Questionario!$L$4:$L$57),"")</f>
        <v/>
      </c>
      <c r="E27" s="11" t="str">
        <f t="shared" si="0"/>
        <v/>
      </c>
      <c r="F27" s="10" t="str">
        <f t="shared" si="1"/>
        <v>DA COMPILARE</v>
      </c>
      <c r="G27" s="10" t="str">
        <f t="shared" si="2"/>
        <v/>
      </c>
      <c r="H27" s="10" t="str">
        <f t="shared" si="3"/>
        <v>DA COMPILARE</v>
      </c>
      <c r="I27" s="10"/>
    </row>
    <row r="28" spans="1:9" ht="45" customHeight="1">
      <c r="A28" s="10" t="s">
        <v>153</v>
      </c>
      <c r="B28" s="10">
        <f>COUNTIF(Questionario!$B$4:$B$57,A28)</f>
        <v>5</v>
      </c>
      <c r="C28" s="10">
        <f>COUNTIFS(Questionario!$B$4:$B$57,A28,Questionario!$H$4:$H$57,"&lt;&gt;")</f>
        <v>0</v>
      </c>
      <c r="D28" s="11" t="str">
        <f>IFERROR(1-SUMIF(Questionario!$B$4:$B$57,A28,Questionario!$K$4:$K$57)/SUMIF(Questionario!$B$4:$B$57,A28,Questionario!$L$4:$L$57),"")</f>
        <v/>
      </c>
      <c r="E28" s="11" t="str">
        <f t="shared" si="0"/>
        <v/>
      </c>
      <c r="F28" s="10" t="str">
        <f t="shared" si="1"/>
        <v>DA COMPILARE</v>
      </c>
      <c r="G28" s="10" t="str">
        <f t="shared" si="2"/>
        <v/>
      </c>
      <c r="H28" s="10" t="str">
        <f t="shared" si="3"/>
        <v>DA COMPILARE</v>
      </c>
      <c r="I28" s="10"/>
    </row>
    <row r="29" spans="1:9" ht="45" customHeight="1">
      <c r="A29" s="10" t="s">
        <v>181</v>
      </c>
      <c r="B29" s="10">
        <f>COUNTIF(Questionario!$B$4:$B$57,A29)</f>
        <v>4</v>
      </c>
      <c r="C29" s="10">
        <f>COUNTIFS(Questionario!$B$4:$B$57,A29,Questionario!$H$4:$H$57,"&lt;&gt;")</f>
        <v>0</v>
      </c>
      <c r="D29" s="11" t="str">
        <f>IFERROR(1-SUMIF(Questionario!$B$4:$B$57,A29,Questionario!$K$4:$K$57)/SUMIF(Questionario!$B$4:$B$57,A29,Questionario!$L$4:$L$57),"")</f>
        <v/>
      </c>
      <c r="E29" s="11" t="str">
        <f t="shared" si="0"/>
        <v/>
      </c>
      <c r="F29" s="10" t="str">
        <f t="shared" si="1"/>
        <v>DA COMPILARE</v>
      </c>
      <c r="G29" s="10" t="str">
        <f t="shared" si="2"/>
        <v/>
      </c>
      <c r="H29" s="10" t="str">
        <f t="shared" si="3"/>
        <v>DA COMPILARE</v>
      </c>
      <c r="I29" s="10"/>
    </row>
    <row r="30" spans="1:9" ht="45" customHeight="1">
      <c r="A30" s="10" t="s">
        <v>204</v>
      </c>
      <c r="B30" s="10">
        <f>COUNTIF(Questionario!$B$4:$B$57,A30)</f>
        <v>4</v>
      </c>
      <c r="C30" s="10">
        <f>COUNTIFS(Questionario!$B$4:$B$57,A30,Questionario!$H$4:$H$57,"&lt;&gt;")</f>
        <v>0</v>
      </c>
      <c r="D30" s="11" t="str">
        <f>IFERROR(1-SUMIF(Questionario!$B$4:$B$57,A30,Questionario!$K$4:$K$57)/SUMIF(Questionario!$B$4:$B$57,A30,Questionario!$L$4:$L$57),"")</f>
        <v/>
      </c>
      <c r="E30" s="11" t="str">
        <f t="shared" si="0"/>
        <v/>
      </c>
      <c r="F30" s="10" t="str">
        <f t="shared" si="1"/>
        <v>DA COMPILARE</v>
      </c>
      <c r="G30" s="10" t="str">
        <f t="shared" si="2"/>
        <v/>
      </c>
      <c r="H30" s="10" t="str">
        <f t="shared" si="3"/>
        <v>DA COMPILARE</v>
      </c>
      <c r="I30" s="10"/>
    </row>
    <row r="31" spans="1:9" ht="45" customHeight="1">
      <c r="A31" s="10" t="s">
        <v>226</v>
      </c>
      <c r="B31" s="10">
        <f>COUNTIF(Questionario!$B$4:$B$57,A31)</f>
        <v>5</v>
      </c>
      <c r="C31" s="10">
        <f>COUNTIFS(Questionario!$B$4:$B$57,A31,Questionario!$H$4:$H$57,"&lt;&gt;")</f>
        <v>0</v>
      </c>
      <c r="D31" s="11" t="str">
        <f>IFERROR(1-SUMIF(Questionario!$B$4:$B$57,A31,Questionario!$K$4:$K$57)/SUMIF(Questionario!$B$4:$B$57,A31,Questionario!$L$4:$L$57),"")</f>
        <v/>
      </c>
      <c r="E31" s="11" t="str">
        <f t="shared" si="0"/>
        <v/>
      </c>
      <c r="F31" s="10" t="str">
        <f t="shared" si="1"/>
        <v>DA COMPILARE</v>
      </c>
      <c r="G31" s="10" t="str">
        <f t="shared" si="2"/>
        <v/>
      </c>
      <c r="H31" s="10" t="str">
        <f t="shared" si="3"/>
        <v>DA COMPILARE</v>
      </c>
      <c r="I31" s="10"/>
    </row>
    <row r="32" spans="1:9" ht="45" customHeight="1">
      <c r="A32" s="10" t="s">
        <v>255</v>
      </c>
      <c r="B32" s="10">
        <f>COUNTIF(Questionario!$B$4:$B$57,A32)</f>
        <v>7</v>
      </c>
      <c r="C32" s="10">
        <f>COUNTIFS(Questionario!$B$4:$B$57,A32,Questionario!$H$4:$H$57,"&lt;&gt;")</f>
        <v>0</v>
      </c>
      <c r="D32" s="11" t="str">
        <f>IFERROR(1-SUMIF(Questionario!$B$4:$B$57,A32,Questionario!$K$4:$K$57)/SUMIF(Questionario!$B$4:$B$57,A32,Questionario!$L$4:$L$57),"")</f>
        <v/>
      </c>
      <c r="E32" s="11" t="str">
        <f t="shared" si="0"/>
        <v/>
      </c>
      <c r="F32" s="10" t="str">
        <f t="shared" si="1"/>
        <v>DA COMPILARE</v>
      </c>
      <c r="G32" s="10" t="str">
        <f t="shared" si="2"/>
        <v/>
      </c>
      <c r="H32" s="10" t="str">
        <f t="shared" si="3"/>
        <v>DA COMPILARE</v>
      </c>
      <c r="I32" s="10"/>
    </row>
    <row r="33" spans="1:9" ht="45" customHeight="1">
      <c r="A33" s="10" t="s">
        <v>296</v>
      </c>
      <c r="B33" s="10">
        <f>COUNTIF(Questionario!$B$4:$B$57,A33)</f>
        <v>4</v>
      </c>
      <c r="C33" s="10">
        <f>COUNTIFS(Questionario!$B$4:$B$57,A33,Questionario!$H$4:$H$57,"&lt;&gt;")</f>
        <v>0</v>
      </c>
      <c r="D33" s="11" t="str">
        <f>IFERROR(1-SUMIF(Questionario!$B$4:$B$57,A33,Questionario!$K$4:$K$57)/SUMIF(Questionario!$B$4:$B$57,A33,Questionario!$L$4:$L$57),"")</f>
        <v/>
      </c>
      <c r="E33" s="11" t="str">
        <f t="shared" si="0"/>
        <v/>
      </c>
      <c r="F33" s="10" t="str">
        <f t="shared" si="1"/>
        <v>DA COMPILARE</v>
      </c>
      <c r="G33" s="10" t="str">
        <f t="shared" si="2"/>
        <v/>
      </c>
      <c r="H33" s="10" t="str">
        <f t="shared" si="3"/>
        <v>DA COMPILARE</v>
      </c>
      <c r="I33" s="10"/>
    </row>
    <row r="35" spans="1:9">
      <c r="A35" s="48" t="s">
        <v>353</v>
      </c>
      <c r="B35" s="43"/>
      <c r="C35" s="43"/>
      <c r="D35" s="43"/>
      <c r="E35" s="43"/>
      <c r="F35" s="43"/>
      <c r="G35" s="43"/>
      <c r="H35" s="43"/>
      <c r="I35" s="43"/>
    </row>
    <row r="36" spans="1:9" ht="46" customHeight="1">
      <c r="A36" s="42" t="s">
        <v>354</v>
      </c>
      <c r="B36" s="43"/>
      <c r="C36" s="43"/>
      <c r="D36" s="43"/>
      <c r="E36" s="43"/>
      <c r="F36" s="43"/>
      <c r="G36" s="43"/>
      <c r="H36" s="43"/>
      <c r="I36" s="43"/>
    </row>
    <row r="37" spans="1:9">
      <c r="A37" s="43"/>
      <c r="B37" s="43"/>
      <c r="C37" s="43"/>
      <c r="D37" s="43"/>
      <c r="E37" s="43"/>
      <c r="F37" s="43"/>
      <c r="G37" s="43"/>
      <c r="H37" s="43"/>
      <c r="I37" s="43"/>
    </row>
    <row r="39" spans="1:9" ht="14" customHeight="1">
      <c r="A39" s="1" t="s">
        <v>460</v>
      </c>
      <c r="B39" s="2"/>
      <c r="C39" s="2"/>
      <c r="D39" s="2"/>
      <c r="E39" s="2"/>
      <c r="F39" s="2"/>
      <c r="G39" s="2"/>
      <c r="H39" s="2"/>
      <c r="I39" s="2"/>
    </row>
  </sheetData>
  <mergeCells count="30">
    <mergeCell ref="A1:I1"/>
    <mergeCell ref="B10:E10"/>
    <mergeCell ref="B19:H19"/>
    <mergeCell ref="A35:I35"/>
    <mergeCell ref="A4:I4"/>
    <mergeCell ref="F10:I10"/>
    <mergeCell ref="F6:I6"/>
    <mergeCell ref="A2:I2"/>
    <mergeCell ref="B6:E6"/>
    <mergeCell ref="A18:I18"/>
    <mergeCell ref="B5:E5"/>
    <mergeCell ref="F5:I5"/>
    <mergeCell ref="B16:D16"/>
    <mergeCell ref="A15:I15"/>
    <mergeCell ref="B8:E8"/>
    <mergeCell ref="F8:I8"/>
    <mergeCell ref="A39:I39"/>
    <mergeCell ref="A36:I37"/>
    <mergeCell ref="F7:I7"/>
    <mergeCell ref="B21:H21"/>
    <mergeCell ref="B11:E11"/>
    <mergeCell ref="B20:H20"/>
    <mergeCell ref="A23:I23"/>
    <mergeCell ref="F11:I11"/>
    <mergeCell ref="B7:E7"/>
    <mergeCell ref="F16:I16"/>
    <mergeCell ref="B9:E9"/>
    <mergeCell ref="F9:I9"/>
    <mergeCell ref="F12:I12"/>
    <mergeCell ref="F14:I14"/>
  </mergeCells>
  <conditionalFormatting sqref="B19:B20">
    <cfRule type="expression" dxfId="23" priority="11" stopIfTrue="1">
      <formula>$I19&gt;=0.8</formula>
    </cfRule>
    <cfRule type="expression" dxfId="22" priority="12" stopIfTrue="1">
      <formula>AND($I19&gt;0.4,$I19&lt;0.8)</formula>
    </cfRule>
    <cfRule type="expression" dxfId="21" priority="13" stopIfTrue="1">
      <formula>$I19&lt;=0.4</formula>
    </cfRule>
  </conditionalFormatting>
  <conditionalFormatting sqref="B21">
    <cfRule type="expression" dxfId="20" priority="17" stopIfTrue="1">
      <formula>$I21&lt;=0.2</formula>
    </cfRule>
    <cfRule type="expression" dxfId="19" priority="18" stopIfTrue="1">
      <formula>AND($I21&gt;0.2,$I21&lt;=0.4)</formula>
    </cfRule>
    <cfRule type="expression" dxfId="18" priority="19" stopIfTrue="1">
      <formula>$I21&gt;0.4</formula>
    </cfRule>
  </conditionalFormatting>
  <conditionalFormatting sqref="E25:E33">
    <cfRule type="cellIs" dxfId="17" priority="3" operator="greaterThan">
      <formula>0.6</formula>
    </cfRule>
    <cfRule type="cellIs" dxfId="16" priority="4" operator="between">
      <formula>0.4</formula>
      <formula>0.6</formula>
    </cfRule>
    <cfRule type="cellIs" dxfId="15" priority="5" operator="between">
      <formula>0.2</formula>
      <formula>0.4</formula>
    </cfRule>
    <cfRule type="cellIs" dxfId="14" priority="6" operator="lessThanOrEqual">
      <formula>0.2</formula>
    </cfRule>
  </conditionalFormatting>
  <conditionalFormatting sqref="F25:F33">
    <cfRule type="expression" dxfId="13" priority="1">
      <formula>OR(INDIRECT("F"&amp;ROW())="ALTO",INDIRECT("F"&amp;ROW())="CRITICO",INDIRECT("F"&amp;ROW())="PRIORITÀ")</formula>
    </cfRule>
  </conditionalFormatting>
  <conditionalFormatting sqref="G25:G33">
    <cfRule type="expression" dxfId="12" priority="20" stopIfTrue="1">
      <formula>$E25&lt;=0.2</formula>
    </cfRule>
    <cfRule type="expression" dxfId="11" priority="21" stopIfTrue="1">
      <formula>AND($E25&gt;0.2,$E25&lt;=0.4)</formula>
    </cfRule>
    <cfRule type="expression" dxfId="10" priority="22" stopIfTrue="1">
      <formula>$E25&gt;0.4</formula>
    </cfRule>
  </conditionalFormatting>
  <conditionalFormatting sqref="H13">
    <cfRule type="cellIs" dxfId="9" priority="7" operator="greaterThan">
      <formula>0.6</formula>
    </cfRule>
    <cfRule type="cellIs" dxfId="8" priority="8" operator="between">
      <formula>0.4</formula>
      <formula>0.6</formula>
    </cfRule>
    <cfRule type="cellIs" dxfId="7" priority="9" operator="between">
      <formula>0.2</formula>
      <formula>0.4</formula>
    </cfRule>
    <cfRule type="cellIs" dxfId="6" priority="10" operator="lessThanOrEqual">
      <formula>0.2</formula>
    </cfRule>
  </conditionalFormatting>
  <conditionalFormatting sqref="H25:H33">
    <cfRule type="expression" dxfId="5" priority="2">
      <formula>OR(INDIRECT("H"&amp;ROW())="ALTO",INDIRECT("H"&amp;ROW())="CRITICO",INDIRECT("H"&amp;ROW())="PRIORITÀ")</formula>
    </cfRule>
  </conditionalFormatting>
  <pageMargins left="0.75" right="0.75" top="1" bottom="1" header="0.5" footer="0.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7"/>
  <sheetViews>
    <sheetView showGridLines="0" zoomScale="130" zoomScaleNormal="130" workbookViewId="0">
      <pane ySplit="3" topLeftCell="A4" activePane="bottomLeft" state="frozen"/>
      <selection pane="bottomLeft" activeCell="D4" sqref="D4"/>
    </sheetView>
  </sheetViews>
  <sheetFormatPr baseColWidth="10" defaultColWidth="8.83203125" defaultRowHeight="14"/>
  <cols>
    <col min="1" max="1" width="12" style="2" customWidth="1"/>
    <col min="2" max="2" width="25" style="2" customWidth="1"/>
    <col min="3" max="3" width="22" style="2" customWidth="1"/>
    <col min="4" max="4" width="62" style="2" customWidth="1"/>
    <col min="5" max="5" width="38" style="2" customWidth="1"/>
    <col min="6" max="6" width="118" style="2" customWidth="1"/>
    <col min="7" max="7" width="8" style="2" customWidth="1"/>
    <col min="8" max="8" width="18" style="2" customWidth="1"/>
    <col min="9" max="9" width="34" style="2" customWidth="1"/>
    <col min="10" max="10" width="14" style="2" customWidth="1"/>
    <col min="11" max="11" width="16" style="2" customWidth="1"/>
    <col min="12" max="13" width="18" style="2" customWidth="1"/>
    <col min="14" max="14" width="16" style="2" customWidth="1"/>
    <col min="15" max="15" width="8.83203125" style="2" customWidth="1"/>
    <col min="16" max="16384" width="8.83203125" style="2"/>
  </cols>
  <sheetData>
    <row r="1" spans="1:14" ht="30" customHeight="1">
      <c r="A1" s="5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34" customHeight="1">
      <c r="A2" s="58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34" customHeight="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</row>
    <row r="4" spans="1:14" ht="54" customHeight="1">
      <c r="A4" s="14" t="s">
        <v>16</v>
      </c>
      <c r="B4" s="14" t="s">
        <v>17</v>
      </c>
      <c r="C4" s="14" t="s">
        <v>18</v>
      </c>
      <c r="D4" s="3" t="s">
        <v>19</v>
      </c>
      <c r="E4" s="3" t="s">
        <v>20</v>
      </c>
      <c r="F4" s="15" t="s">
        <v>21</v>
      </c>
      <c r="G4" s="3">
        <v>5</v>
      </c>
      <c r="H4" s="3"/>
      <c r="I4" s="3" t="s">
        <v>22</v>
      </c>
      <c r="J4" s="12" t="str">
        <f t="shared" ref="J4:J35" si="0">IF(H4="","",IF(H4="Sì",0,IF(H4="Parziale",0.5,IF(H4="No",1,IF(H4="Da verificare",0.75,0)))))</f>
        <v/>
      </c>
      <c r="K4" s="3">
        <f t="shared" ref="K4:K35" si="1">IF(J4="",0,J4*G4)</f>
        <v>0</v>
      </c>
      <c r="L4" s="3">
        <f t="shared" ref="L4:L35" si="2">IF(OR(H4="",H4="Non applicabile"),0,G4)</f>
        <v>0</v>
      </c>
      <c r="M4" s="12" t="str">
        <f t="shared" ref="M4:M35" si="3">IF(L4=0,"",1-K4/L4)</f>
        <v/>
      </c>
      <c r="N4" s="3" t="str">
        <f t="shared" ref="N4:N35" si="4">IF(H4="","DA COMPILARE",IF(J4=0,"OK",IF(J4&lt;=0.5,"ATTENZIONE","PRIORITÀ")))</f>
        <v>DA COMPILARE</v>
      </c>
    </row>
    <row r="5" spans="1:14" ht="54" customHeight="1">
      <c r="A5" s="14" t="s">
        <v>23</v>
      </c>
      <c r="B5" s="14" t="s">
        <v>17</v>
      </c>
      <c r="C5" s="14" t="s">
        <v>24</v>
      </c>
      <c r="D5" s="3" t="s">
        <v>25</v>
      </c>
      <c r="E5" s="3" t="s">
        <v>20</v>
      </c>
      <c r="F5" s="15" t="s">
        <v>26</v>
      </c>
      <c r="G5" s="3">
        <v>5</v>
      </c>
      <c r="H5" s="3"/>
      <c r="I5" s="3" t="s">
        <v>27</v>
      </c>
      <c r="J5" s="12" t="str">
        <f t="shared" si="0"/>
        <v/>
      </c>
      <c r="K5" s="3">
        <f t="shared" si="1"/>
        <v>0</v>
      </c>
      <c r="L5" s="3">
        <f t="shared" si="2"/>
        <v>0</v>
      </c>
      <c r="M5" s="12" t="str">
        <f t="shared" si="3"/>
        <v/>
      </c>
      <c r="N5" s="3" t="str">
        <f t="shared" si="4"/>
        <v>DA COMPILARE</v>
      </c>
    </row>
    <row r="6" spans="1:14" ht="54" customHeight="1">
      <c r="A6" s="14" t="s">
        <v>28</v>
      </c>
      <c r="B6" s="14" t="s">
        <v>17</v>
      </c>
      <c r="C6" s="14" t="s">
        <v>29</v>
      </c>
      <c r="D6" s="3" t="s">
        <v>30</v>
      </c>
      <c r="E6" s="3" t="s">
        <v>31</v>
      </c>
      <c r="F6" s="15" t="s">
        <v>32</v>
      </c>
      <c r="G6" s="3">
        <v>5</v>
      </c>
      <c r="H6" s="3"/>
      <c r="I6" s="3" t="s">
        <v>33</v>
      </c>
      <c r="J6" s="12" t="str">
        <f t="shared" si="0"/>
        <v/>
      </c>
      <c r="K6" s="3">
        <f t="shared" si="1"/>
        <v>0</v>
      </c>
      <c r="L6" s="3">
        <f t="shared" si="2"/>
        <v>0</v>
      </c>
      <c r="M6" s="12" t="str">
        <f t="shared" si="3"/>
        <v/>
      </c>
      <c r="N6" s="3" t="str">
        <f t="shared" si="4"/>
        <v>DA COMPILARE</v>
      </c>
    </row>
    <row r="7" spans="1:14" ht="54" customHeight="1">
      <c r="A7" s="14" t="s">
        <v>34</v>
      </c>
      <c r="B7" s="14" t="s">
        <v>17</v>
      </c>
      <c r="C7" s="14" t="s">
        <v>35</v>
      </c>
      <c r="D7" s="3" t="s">
        <v>36</v>
      </c>
      <c r="E7" s="3" t="s">
        <v>37</v>
      </c>
      <c r="F7" s="15" t="s">
        <v>38</v>
      </c>
      <c r="G7" s="3">
        <v>4</v>
      </c>
      <c r="H7" s="3"/>
      <c r="I7" s="3" t="s">
        <v>39</v>
      </c>
      <c r="J7" s="12" t="str">
        <f t="shared" si="0"/>
        <v/>
      </c>
      <c r="K7" s="3">
        <f t="shared" si="1"/>
        <v>0</v>
      </c>
      <c r="L7" s="3">
        <f t="shared" si="2"/>
        <v>0</v>
      </c>
      <c r="M7" s="12" t="str">
        <f t="shared" si="3"/>
        <v/>
      </c>
      <c r="N7" s="3" t="str">
        <f t="shared" si="4"/>
        <v>DA COMPILARE</v>
      </c>
    </row>
    <row r="8" spans="1:14" ht="54" customHeight="1">
      <c r="A8" s="14" t="s">
        <v>40</v>
      </c>
      <c r="B8" s="14" t="s">
        <v>17</v>
      </c>
      <c r="C8" s="14" t="s">
        <v>41</v>
      </c>
      <c r="D8" s="3" t="s">
        <v>42</v>
      </c>
      <c r="E8" s="3" t="s">
        <v>37</v>
      </c>
      <c r="F8" s="15" t="s">
        <v>38</v>
      </c>
      <c r="G8" s="3">
        <v>4</v>
      </c>
      <c r="H8" s="3"/>
      <c r="I8" s="3" t="s">
        <v>43</v>
      </c>
      <c r="J8" s="12" t="str">
        <f t="shared" si="0"/>
        <v/>
      </c>
      <c r="K8" s="3">
        <f t="shared" si="1"/>
        <v>0</v>
      </c>
      <c r="L8" s="3">
        <f t="shared" si="2"/>
        <v>0</v>
      </c>
      <c r="M8" s="12" t="str">
        <f t="shared" si="3"/>
        <v/>
      </c>
      <c r="N8" s="3" t="str">
        <f t="shared" si="4"/>
        <v>DA COMPILARE</v>
      </c>
    </row>
    <row r="9" spans="1:14" ht="54" customHeight="1">
      <c r="A9" s="14" t="s">
        <v>44</v>
      </c>
      <c r="B9" s="14" t="s">
        <v>17</v>
      </c>
      <c r="C9" s="14" t="s">
        <v>45</v>
      </c>
      <c r="D9" s="3" t="s">
        <v>46</v>
      </c>
      <c r="E9" s="3" t="s">
        <v>47</v>
      </c>
      <c r="F9" s="15" t="s">
        <v>48</v>
      </c>
      <c r="G9" s="3">
        <v>5</v>
      </c>
      <c r="H9" s="3"/>
      <c r="I9" s="3" t="s">
        <v>49</v>
      </c>
      <c r="J9" s="12" t="str">
        <f t="shared" si="0"/>
        <v/>
      </c>
      <c r="K9" s="3">
        <f t="shared" si="1"/>
        <v>0</v>
      </c>
      <c r="L9" s="3">
        <f t="shared" si="2"/>
        <v>0</v>
      </c>
      <c r="M9" s="12" t="str">
        <f t="shared" si="3"/>
        <v/>
      </c>
      <c r="N9" s="3" t="str">
        <f t="shared" si="4"/>
        <v>DA COMPILARE</v>
      </c>
    </row>
    <row r="10" spans="1:14" ht="54" customHeight="1">
      <c r="A10" s="14" t="s">
        <v>50</v>
      </c>
      <c r="B10" s="14" t="s">
        <v>17</v>
      </c>
      <c r="C10" s="14" t="s">
        <v>51</v>
      </c>
      <c r="D10" s="3" t="s">
        <v>52</v>
      </c>
      <c r="E10" s="3" t="s">
        <v>53</v>
      </c>
      <c r="F10" s="15" t="s">
        <v>54</v>
      </c>
      <c r="G10" s="3">
        <v>5</v>
      </c>
      <c r="H10" s="3"/>
      <c r="I10" s="3" t="s">
        <v>55</v>
      </c>
      <c r="J10" s="12" t="str">
        <f t="shared" si="0"/>
        <v/>
      </c>
      <c r="K10" s="3">
        <f t="shared" si="1"/>
        <v>0</v>
      </c>
      <c r="L10" s="3">
        <f t="shared" si="2"/>
        <v>0</v>
      </c>
      <c r="M10" s="12" t="str">
        <f t="shared" si="3"/>
        <v/>
      </c>
      <c r="N10" s="3" t="str">
        <f t="shared" si="4"/>
        <v>DA COMPILARE</v>
      </c>
    </row>
    <row r="11" spans="1:14" ht="54" customHeight="1">
      <c r="A11" s="14" t="s">
        <v>56</v>
      </c>
      <c r="B11" s="14" t="s">
        <v>17</v>
      </c>
      <c r="C11" s="14" t="s">
        <v>57</v>
      </c>
      <c r="D11" s="3" t="s">
        <v>58</v>
      </c>
      <c r="E11" s="3" t="s">
        <v>37</v>
      </c>
      <c r="F11" s="15" t="s">
        <v>38</v>
      </c>
      <c r="G11" s="3">
        <v>4</v>
      </c>
      <c r="H11" s="3"/>
      <c r="I11" s="3" t="s">
        <v>59</v>
      </c>
      <c r="J11" s="12" t="str">
        <f t="shared" si="0"/>
        <v/>
      </c>
      <c r="K11" s="3">
        <f t="shared" si="1"/>
        <v>0</v>
      </c>
      <c r="L11" s="3">
        <f t="shared" si="2"/>
        <v>0</v>
      </c>
      <c r="M11" s="12" t="str">
        <f t="shared" si="3"/>
        <v/>
      </c>
      <c r="N11" s="3" t="str">
        <f t="shared" si="4"/>
        <v>DA COMPILARE</v>
      </c>
    </row>
    <row r="12" spans="1:14" ht="54" customHeight="1">
      <c r="A12" s="16" t="s">
        <v>60</v>
      </c>
      <c r="B12" s="16" t="s">
        <v>61</v>
      </c>
      <c r="C12" s="16" t="s">
        <v>62</v>
      </c>
      <c r="D12" s="3" t="s">
        <v>63</v>
      </c>
      <c r="E12" s="3" t="s">
        <v>47</v>
      </c>
      <c r="F12" s="15" t="s">
        <v>64</v>
      </c>
      <c r="G12" s="3">
        <v>4</v>
      </c>
      <c r="H12" s="3"/>
      <c r="I12" s="3" t="s">
        <v>65</v>
      </c>
      <c r="J12" s="12" t="str">
        <f t="shared" si="0"/>
        <v/>
      </c>
      <c r="K12" s="3">
        <f t="shared" si="1"/>
        <v>0</v>
      </c>
      <c r="L12" s="3">
        <f t="shared" si="2"/>
        <v>0</v>
      </c>
      <c r="M12" s="12" t="str">
        <f t="shared" si="3"/>
        <v/>
      </c>
      <c r="N12" s="3" t="str">
        <f t="shared" si="4"/>
        <v>DA COMPILARE</v>
      </c>
    </row>
    <row r="13" spans="1:14" ht="54" customHeight="1">
      <c r="A13" s="16" t="s">
        <v>66</v>
      </c>
      <c r="B13" s="16" t="s">
        <v>61</v>
      </c>
      <c r="C13" s="16" t="s">
        <v>67</v>
      </c>
      <c r="D13" s="3" t="s">
        <v>68</v>
      </c>
      <c r="E13" s="3" t="s">
        <v>47</v>
      </c>
      <c r="F13" s="15" t="s">
        <v>69</v>
      </c>
      <c r="G13" s="3">
        <v>5</v>
      </c>
      <c r="H13" s="3"/>
      <c r="I13" s="3" t="s">
        <v>70</v>
      </c>
      <c r="J13" s="12" t="str">
        <f t="shared" si="0"/>
        <v/>
      </c>
      <c r="K13" s="3">
        <f t="shared" si="1"/>
        <v>0</v>
      </c>
      <c r="L13" s="3">
        <f t="shared" si="2"/>
        <v>0</v>
      </c>
      <c r="M13" s="12" t="str">
        <f t="shared" si="3"/>
        <v/>
      </c>
      <c r="N13" s="3" t="str">
        <f t="shared" si="4"/>
        <v>DA COMPILARE</v>
      </c>
    </row>
    <row r="14" spans="1:14" ht="54" customHeight="1">
      <c r="A14" s="16" t="s">
        <v>71</v>
      </c>
      <c r="B14" s="16" t="s">
        <v>61</v>
      </c>
      <c r="C14" s="16" t="s">
        <v>72</v>
      </c>
      <c r="D14" s="3" t="s">
        <v>73</v>
      </c>
      <c r="E14" s="3" t="s">
        <v>47</v>
      </c>
      <c r="F14" s="15" t="s">
        <v>74</v>
      </c>
      <c r="G14" s="3">
        <v>4</v>
      </c>
      <c r="H14" s="3"/>
      <c r="I14" s="3" t="s">
        <v>75</v>
      </c>
      <c r="J14" s="12" t="str">
        <f t="shared" si="0"/>
        <v/>
      </c>
      <c r="K14" s="3">
        <f t="shared" si="1"/>
        <v>0</v>
      </c>
      <c r="L14" s="3">
        <f t="shared" si="2"/>
        <v>0</v>
      </c>
      <c r="M14" s="12" t="str">
        <f t="shared" si="3"/>
        <v/>
      </c>
      <c r="N14" s="3" t="str">
        <f t="shared" si="4"/>
        <v>DA COMPILARE</v>
      </c>
    </row>
    <row r="15" spans="1:14" ht="54" customHeight="1">
      <c r="A15" s="16" t="s">
        <v>76</v>
      </c>
      <c r="B15" s="16" t="s">
        <v>61</v>
      </c>
      <c r="C15" s="16" t="s">
        <v>77</v>
      </c>
      <c r="D15" s="3" t="s">
        <v>78</v>
      </c>
      <c r="E15" s="3" t="s">
        <v>79</v>
      </c>
      <c r="F15" s="15" t="s">
        <v>80</v>
      </c>
      <c r="G15" s="3">
        <v>5</v>
      </c>
      <c r="H15" s="3"/>
      <c r="I15" s="3" t="s">
        <v>81</v>
      </c>
      <c r="J15" s="12" t="str">
        <f t="shared" si="0"/>
        <v/>
      </c>
      <c r="K15" s="3">
        <f t="shared" si="1"/>
        <v>0</v>
      </c>
      <c r="L15" s="3">
        <f t="shared" si="2"/>
        <v>0</v>
      </c>
      <c r="M15" s="12" t="str">
        <f t="shared" si="3"/>
        <v/>
      </c>
      <c r="N15" s="3" t="str">
        <f t="shared" si="4"/>
        <v>DA COMPILARE</v>
      </c>
    </row>
    <row r="16" spans="1:14" ht="54" customHeight="1">
      <c r="A16" s="16" t="s">
        <v>82</v>
      </c>
      <c r="B16" s="16" t="s">
        <v>61</v>
      </c>
      <c r="C16" s="16" t="s">
        <v>83</v>
      </c>
      <c r="D16" s="3" t="s">
        <v>84</v>
      </c>
      <c r="E16" s="3" t="s">
        <v>79</v>
      </c>
      <c r="F16" s="15" t="s">
        <v>85</v>
      </c>
      <c r="G16" s="3">
        <v>5</v>
      </c>
      <c r="H16" s="3"/>
      <c r="I16" s="3" t="s">
        <v>86</v>
      </c>
      <c r="J16" s="12" t="str">
        <f t="shared" si="0"/>
        <v/>
      </c>
      <c r="K16" s="3">
        <f t="shared" si="1"/>
        <v>0</v>
      </c>
      <c r="L16" s="3">
        <f t="shared" si="2"/>
        <v>0</v>
      </c>
      <c r="M16" s="12" t="str">
        <f t="shared" si="3"/>
        <v/>
      </c>
      <c r="N16" s="3" t="str">
        <f t="shared" si="4"/>
        <v>DA COMPILARE</v>
      </c>
    </row>
    <row r="17" spans="1:14" ht="54" customHeight="1">
      <c r="A17" s="16" t="s">
        <v>87</v>
      </c>
      <c r="B17" s="16" t="s">
        <v>61</v>
      </c>
      <c r="C17" s="16" t="s">
        <v>88</v>
      </c>
      <c r="D17" s="3" t="s">
        <v>89</v>
      </c>
      <c r="E17" s="3" t="s">
        <v>47</v>
      </c>
      <c r="F17" s="15" t="s">
        <v>90</v>
      </c>
      <c r="G17" s="3">
        <v>4</v>
      </c>
      <c r="H17" s="3"/>
      <c r="I17" s="3" t="s">
        <v>91</v>
      </c>
      <c r="J17" s="12" t="str">
        <f t="shared" si="0"/>
        <v/>
      </c>
      <c r="K17" s="3">
        <f t="shared" si="1"/>
        <v>0</v>
      </c>
      <c r="L17" s="3">
        <f t="shared" si="2"/>
        <v>0</v>
      </c>
      <c r="M17" s="12" t="str">
        <f t="shared" si="3"/>
        <v/>
      </c>
      <c r="N17" s="3" t="str">
        <f t="shared" si="4"/>
        <v>DA COMPILARE</v>
      </c>
    </row>
    <row r="18" spans="1:14" ht="54" customHeight="1">
      <c r="A18" s="16" t="s">
        <v>92</v>
      </c>
      <c r="B18" s="16" t="s">
        <v>61</v>
      </c>
      <c r="C18" s="16" t="s">
        <v>93</v>
      </c>
      <c r="D18" s="3" t="s">
        <v>94</v>
      </c>
      <c r="E18" s="3" t="s">
        <v>47</v>
      </c>
      <c r="F18" s="15" t="s">
        <v>95</v>
      </c>
      <c r="G18" s="3">
        <v>5</v>
      </c>
      <c r="H18" s="3"/>
      <c r="I18" s="3" t="s">
        <v>96</v>
      </c>
      <c r="J18" s="12" t="str">
        <f t="shared" si="0"/>
        <v/>
      </c>
      <c r="K18" s="3">
        <f t="shared" si="1"/>
        <v>0</v>
      </c>
      <c r="L18" s="3">
        <f t="shared" si="2"/>
        <v>0</v>
      </c>
      <c r="M18" s="12" t="str">
        <f t="shared" si="3"/>
        <v/>
      </c>
      <c r="N18" s="3" t="str">
        <f t="shared" si="4"/>
        <v>DA COMPILARE</v>
      </c>
    </row>
    <row r="19" spans="1:14" ht="54" customHeight="1">
      <c r="A19" s="16" t="s">
        <v>97</v>
      </c>
      <c r="B19" s="16" t="s">
        <v>61</v>
      </c>
      <c r="C19" s="16" t="s">
        <v>98</v>
      </c>
      <c r="D19" s="3" t="s">
        <v>99</v>
      </c>
      <c r="E19" s="3" t="s">
        <v>47</v>
      </c>
      <c r="F19" s="15" t="s">
        <v>100</v>
      </c>
      <c r="G19" s="3">
        <v>5</v>
      </c>
      <c r="H19" s="3"/>
      <c r="I19" s="3" t="s">
        <v>101</v>
      </c>
      <c r="J19" s="12" t="str">
        <f t="shared" si="0"/>
        <v/>
      </c>
      <c r="K19" s="3">
        <f t="shared" si="1"/>
        <v>0</v>
      </c>
      <c r="L19" s="3">
        <f t="shared" si="2"/>
        <v>0</v>
      </c>
      <c r="M19" s="12" t="str">
        <f t="shared" si="3"/>
        <v/>
      </c>
      <c r="N19" s="3" t="str">
        <f t="shared" si="4"/>
        <v>DA COMPILARE</v>
      </c>
    </row>
    <row r="20" spans="1:14" ht="54" customHeight="1">
      <c r="A20" s="16" t="s">
        <v>102</v>
      </c>
      <c r="B20" s="16" t="s">
        <v>61</v>
      </c>
      <c r="C20" s="16" t="s">
        <v>103</v>
      </c>
      <c r="D20" s="3" t="s">
        <v>104</v>
      </c>
      <c r="E20" s="3" t="s">
        <v>47</v>
      </c>
      <c r="F20" s="15" t="s">
        <v>105</v>
      </c>
      <c r="G20" s="3">
        <v>5</v>
      </c>
      <c r="H20" s="3"/>
      <c r="I20" s="3" t="s">
        <v>106</v>
      </c>
      <c r="J20" s="12" t="str">
        <f t="shared" si="0"/>
        <v/>
      </c>
      <c r="K20" s="3">
        <f t="shared" si="1"/>
        <v>0</v>
      </c>
      <c r="L20" s="3">
        <f t="shared" si="2"/>
        <v>0</v>
      </c>
      <c r="M20" s="12" t="str">
        <f t="shared" si="3"/>
        <v/>
      </c>
      <c r="N20" s="3" t="str">
        <f t="shared" si="4"/>
        <v>DA COMPILARE</v>
      </c>
    </row>
    <row r="21" spans="1:14" ht="54" customHeight="1">
      <c r="A21" s="16" t="s">
        <v>107</v>
      </c>
      <c r="B21" s="16" t="s">
        <v>61</v>
      </c>
      <c r="C21" s="16" t="s">
        <v>108</v>
      </c>
      <c r="D21" s="3" t="s">
        <v>109</v>
      </c>
      <c r="E21" s="3" t="s">
        <v>110</v>
      </c>
      <c r="F21" s="15" t="s">
        <v>111</v>
      </c>
      <c r="G21" s="3">
        <v>5</v>
      </c>
      <c r="H21" s="3"/>
      <c r="I21" s="3" t="s">
        <v>112</v>
      </c>
      <c r="J21" s="12" t="str">
        <f t="shared" si="0"/>
        <v/>
      </c>
      <c r="K21" s="3">
        <f t="shared" si="1"/>
        <v>0</v>
      </c>
      <c r="L21" s="3">
        <f t="shared" si="2"/>
        <v>0</v>
      </c>
      <c r="M21" s="12" t="str">
        <f t="shared" si="3"/>
        <v/>
      </c>
      <c r="N21" s="3" t="str">
        <f t="shared" si="4"/>
        <v>DA COMPILARE</v>
      </c>
    </row>
    <row r="22" spans="1:14" ht="54" customHeight="1">
      <c r="A22" s="17" t="s">
        <v>113</v>
      </c>
      <c r="B22" s="17" t="s">
        <v>114</v>
      </c>
      <c r="C22" s="17" t="s">
        <v>115</v>
      </c>
      <c r="D22" s="3" t="s">
        <v>116</v>
      </c>
      <c r="E22" s="3" t="s">
        <v>117</v>
      </c>
      <c r="F22" s="15" t="s">
        <v>118</v>
      </c>
      <c r="G22" s="3">
        <v>5</v>
      </c>
      <c r="H22" s="3"/>
      <c r="I22" s="3" t="s">
        <v>119</v>
      </c>
      <c r="J22" s="12" t="str">
        <f t="shared" si="0"/>
        <v/>
      </c>
      <c r="K22" s="3">
        <f t="shared" si="1"/>
        <v>0</v>
      </c>
      <c r="L22" s="3">
        <f t="shared" si="2"/>
        <v>0</v>
      </c>
      <c r="M22" s="12" t="str">
        <f t="shared" si="3"/>
        <v/>
      </c>
      <c r="N22" s="3" t="str">
        <f t="shared" si="4"/>
        <v>DA COMPILARE</v>
      </c>
    </row>
    <row r="23" spans="1:14" ht="54" customHeight="1">
      <c r="A23" s="17" t="s">
        <v>120</v>
      </c>
      <c r="B23" s="17" t="s">
        <v>114</v>
      </c>
      <c r="C23" s="17" t="s">
        <v>121</v>
      </c>
      <c r="D23" s="3" t="s">
        <v>122</v>
      </c>
      <c r="E23" s="3" t="s">
        <v>123</v>
      </c>
      <c r="F23" s="15" t="s">
        <v>124</v>
      </c>
      <c r="G23" s="3">
        <v>5</v>
      </c>
      <c r="H23" s="3"/>
      <c r="I23" s="3" t="s">
        <v>125</v>
      </c>
      <c r="J23" s="12" t="str">
        <f t="shared" si="0"/>
        <v/>
      </c>
      <c r="K23" s="3">
        <f t="shared" si="1"/>
        <v>0</v>
      </c>
      <c r="L23" s="3">
        <f t="shared" si="2"/>
        <v>0</v>
      </c>
      <c r="M23" s="12" t="str">
        <f t="shared" si="3"/>
        <v/>
      </c>
      <c r="N23" s="3" t="str">
        <f t="shared" si="4"/>
        <v>DA COMPILARE</v>
      </c>
    </row>
    <row r="24" spans="1:14" ht="54" customHeight="1">
      <c r="A24" s="17" t="s">
        <v>126</v>
      </c>
      <c r="B24" s="17" t="s">
        <v>114</v>
      </c>
      <c r="C24" s="17" t="s">
        <v>127</v>
      </c>
      <c r="D24" s="3" t="s">
        <v>128</v>
      </c>
      <c r="E24" s="3" t="s">
        <v>129</v>
      </c>
      <c r="F24" s="15" t="s">
        <v>130</v>
      </c>
      <c r="G24" s="3">
        <v>5</v>
      </c>
      <c r="H24" s="3"/>
      <c r="I24" s="3" t="s">
        <v>131</v>
      </c>
      <c r="J24" s="12" t="str">
        <f t="shared" si="0"/>
        <v/>
      </c>
      <c r="K24" s="3">
        <f t="shared" si="1"/>
        <v>0</v>
      </c>
      <c r="L24" s="3">
        <f t="shared" si="2"/>
        <v>0</v>
      </c>
      <c r="M24" s="12" t="str">
        <f t="shared" si="3"/>
        <v/>
      </c>
      <c r="N24" s="3" t="str">
        <f t="shared" si="4"/>
        <v>DA COMPILARE</v>
      </c>
    </row>
    <row r="25" spans="1:14" ht="54" customHeight="1">
      <c r="A25" s="17" t="s">
        <v>132</v>
      </c>
      <c r="B25" s="17" t="s">
        <v>114</v>
      </c>
      <c r="C25" s="17" t="s">
        <v>133</v>
      </c>
      <c r="D25" s="3" t="s">
        <v>134</v>
      </c>
      <c r="E25" s="3" t="s">
        <v>110</v>
      </c>
      <c r="F25" s="15" t="s">
        <v>135</v>
      </c>
      <c r="G25" s="3">
        <v>4</v>
      </c>
      <c r="H25" s="3"/>
      <c r="I25" s="3" t="s">
        <v>136</v>
      </c>
      <c r="J25" s="12" t="str">
        <f t="shared" si="0"/>
        <v/>
      </c>
      <c r="K25" s="3">
        <f t="shared" si="1"/>
        <v>0</v>
      </c>
      <c r="L25" s="3">
        <f t="shared" si="2"/>
        <v>0</v>
      </c>
      <c r="M25" s="12" t="str">
        <f t="shared" si="3"/>
        <v/>
      </c>
      <c r="N25" s="3" t="str">
        <f t="shared" si="4"/>
        <v>DA COMPILARE</v>
      </c>
    </row>
    <row r="26" spans="1:14" ht="54" customHeight="1">
      <c r="A26" s="17" t="s">
        <v>137</v>
      </c>
      <c r="B26" s="17" t="s">
        <v>114</v>
      </c>
      <c r="C26" s="17" t="s">
        <v>138</v>
      </c>
      <c r="D26" s="3" t="s">
        <v>139</v>
      </c>
      <c r="E26" s="3" t="s">
        <v>110</v>
      </c>
      <c r="F26" s="15" t="s">
        <v>140</v>
      </c>
      <c r="G26" s="3">
        <v>4</v>
      </c>
      <c r="H26" s="3"/>
      <c r="I26" s="3" t="s">
        <v>141</v>
      </c>
      <c r="J26" s="12" t="str">
        <f t="shared" si="0"/>
        <v/>
      </c>
      <c r="K26" s="3">
        <f t="shared" si="1"/>
        <v>0</v>
      </c>
      <c r="L26" s="3">
        <f t="shared" si="2"/>
        <v>0</v>
      </c>
      <c r="M26" s="12" t="str">
        <f t="shared" si="3"/>
        <v/>
      </c>
      <c r="N26" s="3" t="str">
        <f t="shared" si="4"/>
        <v>DA COMPILARE</v>
      </c>
    </row>
    <row r="27" spans="1:14" ht="54" customHeight="1">
      <c r="A27" s="17" t="s">
        <v>142</v>
      </c>
      <c r="B27" s="17" t="s">
        <v>114</v>
      </c>
      <c r="C27" s="17" t="s">
        <v>143</v>
      </c>
      <c r="D27" s="3" t="s">
        <v>144</v>
      </c>
      <c r="E27" s="3" t="s">
        <v>145</v>
      </c>
      <c r="F27" s="15" t="s">
        <v>146</v>
      </c>
      <c r="G27" s="3">
        <v>3</v>
      </c>
      <c r="H27" s="3"/>
      <c r="I27" s="3" t="s">
        <v>147</v>
      </c>
      <c r="J27" s="12" t="str">
        <f t="shared" si="0"/>
        <v/>
      </c>
      <c r="K27" s="3">
        <f t="shared" si="1"/>
        <v>0</v>
      </c>
      <c r="L27" s="3">
        <f t="shared" si="2"/>
        <v>0</v>
      </c>
      <c r="M27" s="12" t="str">
        <f t="shared" si="3"/>
        <v/>
      </c>
      <c r="N27" s="3" t="str">
        <f t="shared" si="4"/>
        <v>DA COMPILARE</v>
      </c>
    </row>
    <row r="28" spans="1:14" ht="54" customHeight="1">
      <c r="A28" s="17" t="s">
        <v>148</v>
      </c>
      <c r="B28" s="17" t="s">
        <v>114</v>
      </c>
      <c r="C28" s="17" t="s">
        <v>149</v>
      </c>
      <c r="D28" s="3" t="s">
        <v>150</v>
      </c>
      <c r="E28" s="3" t="s">
        <v>37</v>
      </c>
      <c r="F28" s="15" t="s">
        <v>38</v>
      </c>
      <c r="G28" s="3">
        <v>3</v>
      </c>
      <c r="H28" s="3"/>
      <c r="I28" s="3" t="s">
        <v>151</v>
      </c>
      <c r="J28" s="12" t="str">
        <f t="shared" si="0"/>
        <v/>
      </c>
      <c r="K28" s="3">
        <f t="shared" si="1"/>
        <v>0</v>
      </c>
      <c r="L28" s="3">
        <f t="shared" si="2"/>
        <v>0</v>
      </c>
      <c r="M28" s="12" t="str">
        <f t="shared" si="3"/>
        <v/>
      </c>
      <c r="N28" s="3" t="str">
        <f t="shared" si="4"/>
        <v>DA COMPILARE</v>
      </c>
    </row>
    <row r="29" spans="1:14" ht="54" customHeight="1">
      <c r="A29" s="18" t="s">
        <v>152</v>
      </c>
      <c r="B29" s="18" t="s">
        <v>153</v>
      </c>
      <c r="C29" s="18" t="s">
        <v>154</v>
      </c>
      <c r="D29" s="3" t="s">
        <v>155</v>
      </c>
      <c r="E29" s="3" t="s">
        <v>156</v>
      </c>
      <c r="F29" s="15" t="s">
        <v>157</v>
      </c>
      <c r="G29" s="3">
        <v>5</v>
      </c>
      <c r="H29" s="3"/>
      <c r="I29" s="3" t="s">
        <v>158</v>
      </c>
      <c r="J29" s="12" t="str">
        <f t="shared" si="0"/>
        <v/>
      </c>
      <c r="K29" s="3">
        <f t="shared" si="1"/>
        <v>0</v>
      </c>
      <c r="L29" s="3">
        <f t="shared" si="2"/>
        <v>0</v>
      </c>
      <c r="M29" s="12" t="str">
        <f t="shared" si="3"/>
        <v/>
      </c>
      <c r="N29" s="3" t="str">
        <f t="shared" si="4"/>
        <v>DA COMPILARE</v>
      </c>
    </row>
    <row r="30" spans="1:14" ht="54" customHeight="1">
      <c r="A30" s="18" t="s">
        <v>159</v>
      </c>
      <c r="B30" s="18" t="s">
        <v>153</v>
      </c>
      <c r="C30" s="18" t="s">
        <v>160</v>
      </c>
      <c r="D30" s="3" t="s">
        <v>161</v>
      </c>
      <c r="E30" s="3" t="s">
        <v>156</v>
      </c>
      <c r="F30" s="15" t="s">
        <v>162</v>
      </c>
      <c r="G30" s="3">
        <v>5</v>
      </c>
      <c r="H30" s="3"/>
      <c r="I30" s="3" t="s">
        <v>163</v>
      </c>
      <c r="J30" s="12" t="str">
        <f t="shared" si="0"/>
        <v/>
      </c>
      <c r="K30" s="3">
        <f t="shared" si="1"/>
        <v>0</v>
      </c>
      <c r="L30" s="3">
        <f t="shared" si="2"/>
        <v>0</v>
      </c>
      <c r="M30" s="12" t="str">
        <f t="shared" si="3"/>
        <v/>
      </c>
      <c r="N30" s="3" t="str">
        <f t="shared" si="4"/>
        <v>DA COMPILARE</v>
      </c>
    </row>
    <row r="31" spans="1:14" ht="54" customHeight="1">
      <c r="A31" s="18" t="s">
        <v>164</v>
      </c>
      <c r="B31" s="18" t="s">
        <v>153</v>
      </c>
      <c r="C31" s="18" t="s">
        <v>165</v>
      </c>
      <c r="D31" s="3" t="s">
        <v>166</v>
      </c>
      <c r="E31" s="3" t="s">
        <v>53</v>
      </c>
      <c r="F31" s="15" t="s">
        <v>54</v>
      </c>
      <c r="G31" s="3">
        <v>5</v>
      </c>
      <c r="H31" s="3"/>
      <c r="I31" s="3" t="s">
        <v>167</v>
      </c>
      <c r="J31" s="12" t="str">
        <f t="shared" si="0"/>
        <v/>
      </c>
      <c r="K31" s="3">
        <f t="shared" si="1"/>
        <v>0</v>
      </c>
      <c r="L31" s="3">
        <f t="shared" si="2"/>
        <v>0</v>
      </c>
      <c r="M31" s="12" t="str">
        <f t="shared" si="3"/>
        <v/>
      </c>
      <c r="N31" s="3" t="str">
        <f t="shared" si="4"/>
        <v>DA COMPILARE</v>
      </c>
    </row>
    <row r="32" spans="1:14" ht="54" customHeight="1">
      <c r="A32" s="18" t="s">
        <v>168</v>
      </c>
      <c r="B32" s="18" t="s">
        <v>153</v>
      </c>
      <c r="C32" s="18" t="s">
        <v>169</v>
      </c>
      <c r="D32" s="3" t="s">
        <v>170</v>
      </c>
      <c r="E32" s="3" t="s">
        <v>171</v>
      </c>
      <c r="F32" s="15" t="s">
        <v>172</v>
      </c>
      <c r="G32" s="3">
        <v>4</v>
      </c>
      <c r="H32" s="3"/>
      <c r="I32" s="3" t="s">
        <v>173</v>
      </c>
      <c r="J32" s="12" t="str">
        <f t="shared" si="0"/>
        <v/>
      </c>
      <c r="K32" s="3">
        <f t="shared" si="1"/>
        <v>0</v>
      </c>
      <c r="L32" s="3">
        <f t="shared" si="2"/>
        <v>0</v>
      </c>
      <c r="M32" s="12" t="str">
        <f t="shared" si="3"/>
        <v/>
      </c>
      <c r="N32" s="3" t="str">
        <f t="shared" si="4"/>
        <v>DA COMPILARE</v>
      </c>
    </row>
    <row r="33" spans="1:14" ht="54" customHeight="1">
      <c r="A33" s="18" t="s">
        <v>174</v>
      </c>
      <c r="B33" s="18" t="s">
        <v>153</v>
      </c>
      <c r="C33" s="18" t="s">
        <v>175</v>
      </c>
      <c r="D33" s="3" t="s">
        <v>176</v>
      </c>
      <c r="E33" s="3" t="s">
        <v>177</v>
      </c>
      <c r="F33" s="15" t="s">
        <v>178</v>
      </c>
      <c r="G33" s="3">
        <v>4</v>
      </c>
      <c r="H33" s="3"/>
      <c r="I33" s="3" t="s">
        <v>179</v>
      </c>
      <c r="J33" s="12" t="str">
        <f t="shared" si="0"/>
        <v/>
      </c>
      <c r="K33" s="3">
        <f t="shared" si="1"/>
        <v>0</v>
      </c>
      <c r="L33" s="3">
        <f t="shared" si="2"/>
        <v>0</v>
      </c>
      <c r="M33" s="12" t="str">
        <f t="shared" si="3"/>
        <v/>
      </c>
      <c r="N33" s="3" t="str">
        <f t="shared" si="4"/>
        <v>DA COMPILARE</v>
      </c>
    </row>
    <row r="34" spans="1:14" ht="54" customHeight="1">
      <c r="A34" s="19" t="s">
        <v>180</v>
      </c>
      <c r="B34" s="19" t="s">
        <v>181</v>
      </c>
      <c r="C34" s="19" t="s">
        <v>182</v>
      </c>
      <c r="D34" s="3" t="s">
        <v>183</v>
      </c>
      <c r="E34" s="3" t="s">
        <v>184</v>
      </c>
      <c r="F34" s="15" t="s">
        <v>185</v>
      </c>
      <c r="G34" s="3">
        <v>5</v>
      </c>
      <c r="H34" s="3"/>
      <c r="I34" s="3" t="s">
        <v>186</v>
      </c>
      <c r="J34" s="12" t="str">
        <f t="shared" si="0"/>
        <v/>
      </c>
      <c r="K34" s="3">
        <f t="shared" si="1"/>
        <v>0</v>
      </c>
      <c r="L34" s="3">
        <f t="shared" si="2"/>
        <v>0</v>
      </c>
      <c r="M34" s="12" t="str">
        <f t="shared" si="3"/>
        <v/>
      </c>
      <c r="N34" s="3" t="str">
        <f t="shared" si="4"/>
        <v>DA COMPILARE</v>
      </c>
    </row>
    <row r="35" spans="1:14" ht="54" customHeight="1">
      <c r="A35" s="19" t="s">
        <v>187</v>
      </c>
      <c r="B35" s="19" t="s">
        <v>181</v>
      </c>
      <c r="C35" s="19" t="s">
        <v>188</v>
      </c>
      <c r="D35" s="3" t="s">
        <v>189</v>
      </c>
      <c r="E35" s="3" t="s">
        <v>184</v>
      </c>
      <c r="F35" s="15" t="s">
        <v>190</v>
      </c>
      <c r="G35" s="3">
        <v>5</v>
      </c>
      <c r="H35" s="3"/>
      <c r="I35" s="3" t="s">
        <v>191</v>
      </c>
      <c r="J35" s="12" t="str">
        <f t="shared" si="0"/>
        <v/>
      </c>
      <c r="K35" s="3">
        <f t="shared" si="1"/>
        <v>0</v>
      </c>
      <c r="L35" s="3">
        <f t="shared" si="2"/>
        <v>0</v>
      </c>
      <c r="M35" s="12" t="str">
        <f t="shared" si="3"/>
        <v/>
      </c>
      <c r="N35" s="3" t="str">
        <f t="shared" si="4"/>
        <v>DA COMPILARE</v>
      </c>
    </row>
    <row r="36" spans="1:14" ht="54" customHeight="1">
      <c r="A36" s="19" t="s">
        <v>192</v>
      </c>
      <c r="B36" s="19" t="s">
        <v>181</v>
      </c>
      <c r="C36" s="19" t="s">
        <v>193</v>
      </c>
      <c r="D36" s="3" t="s">
        <v>194</v>
      </c>
      <c r="E36" s="3" t="s">
        <v>195</v>
      </c>
      <c r="F36" s="15" t="s">
        <v>196</v>
      </c>
      <c r="G36" s="3">
        <v>4</v>
      </c>
      <c r="H36" s="3"/>
      <c r="I36" s="3" t="s">
        <v>197</v>
      </c>
      <c r="J36" s="12" t="str">
        <f t="shared" ref="J36:J57" si="5">IF(H36="","",IF(H36="Sì",0,IF(H36="Parziale",0.5,IF(H36="No",1,IF(H36="Da verificare",0.75,0)))))</f>
        <v/>
      </c>
      <c r="K36" s="3">
        <f t="shared" ref="K36:K57" si="6">IF(J36="",0,J36*G36)</f>
        <v>0</v>
      </c>
      <c r="L36" s="3">
        <f t="shared" ref="L36:L57" si="7">IF(OR(H36="",H36="Non applicabile"),0,G36)</f>
        <v>0</v>
      </c>
      <c r="M36" s="12" t="str">
        <f t="shared" ref="M36:M57" si="8">IF(L36=0,"",1-K36/L36)</f>
        <v/>
      </c>
      <c r="N36" s="3" t="str">
        <f t="shared" ref="N36:N57" si="9">IF(H36="","DA COMPILARE",IF(J36=0,"OK",IF(J36&lt;=0.5,"ATTENZIONE","PRIORITÀ")))</f>
        <v>DA COMPILARE</v>
      </c>
    </row>
    <row r="37" spans="1:14" ht="54" customHeight="1">
      <c r="A37" s="19" t="s">
        <v>198</v>
      </c>
      <c r="B37" s="19" t="s">
        <v>181</v>
      </c>
      <c r="C37" s="19" t="s">
        <v>199</v>
      </c>
      <c r="D37" s="3" t="s">
        <v>200</v>
      </c>
      <c r="E37" s="3" t="s">
        <v>184</v>
      </c>
      <c r="F37" s="15" t="s">
        <v>201</v>
      </c>
      <c r="G37" s="3">
        <v>5</v>
      </c>
      <c r="H37" s="3"/>
      <c r="I37" s="3" t="s">
        <v>202</v>
      </c>
      <c r="J37" s="12" t="str">
        <f t="shared" si="5"/>
        <v/>
      </c>
      <c r="K37" s="3">
        <f t="shared" si="6"/>
        <v>0</v>
      </c>
      <c r="L37" s="3">
        <f t="shared" si="7"/>
        <v>0</v>
      </c>
      <c r="M37" s="12" t="str">
        <f t="shared" si="8"/>
        <v/>
      </c>
      <c r="N37" s="3" t="str">
        <f t="shared" si="9"/>
        <v>DA COMPILARE</v>
      </c>
    </row>
    <row r="38" spans="1:14" ht="54" customHeight="1">
      <c r="A38" s="20" t="s">
        <v>203</v>
      </c>
      <c r="B38" s="20" t="s">
        <v>204</v>
      </c>
      <c r="C38" s="20" t="s">
        <v>205</v>
      </c>
      <c r="D38" s="3" t="s">
        <v>206</v>
      </c>
      <c r="E38" s="3" t="s">
        <v>177</v>
      </c>
      <c r="F38" s="15" t="s">
        <v>207</v>
      </c>
      <c r="G38" s="3">
        <v>5</v>
      </c>
      <c r="H38" s="3"/>
      <c r="I38" s="3" t="s">
        <v>208</v>
      </c>
      <c r="J38" s="12" t="str">
        <f t="shared" si="5"/>
        <v/>
      </c>
      <c r="K38" s="3">
        <f t="shared" si="6"/>
        <v>0</v>
      </c>
      <c r="L38" s="3">
        <f t="shared" si="7"/>
        <v>0</v>
      </c>
      <c r="M38" s="12" t="str">
        <f t="shared" si="8"/>
        <v/>
      </c>
      <c r="N38" s="3" t="str">
        <f t="shared" si="9"/>
        <v>DA COMPILARE</v>
      </c>
    </row>
    <row r="39" spans="1:14" ht="54" customHeight="1">
      <c r="A39" s="20" t="s">
        <v>209</v>
      </c>
      <c r="B39" s="20" t="s">
        <v>204</v>
      </c>
      <c r="C39" s="20" t="s">
        <v>210</v>
      </c>
      <c r="D39" s="3" t="s">
        <v>211</v>
      </c>
      <c r="E39" s="3" t="s">
        <v>177</v>
      </c>
      <c r="F39" s="15" t="s">
        <v>212</v>
      </c>
      <c r="G39" s="3">
        <v>5</v>
      </c>
      <c r="H39" s="3"/>
      <c r="I39" s="3" t="s">
        <v>213</v>
      </c>
      <c r="J39" s="12" t="str">
        <f t="shared" si="5"/>
        <v/>
      </c>
      <c r="K39" s="3">
        <f t="shared" si="6"/>
        <v>0</v>
      </c>
      <c r="L39" s="3">
        <f t="shared" si="7"/>
        <v>0</v>
      </c>
      <c r="M39" s="12" t="str">
        <f t="shared" si="8"/>
        <v/>
      </c>
      <c r="N39" s="3" t="str">
        <f t="shared" si="9"/>
        <v>DA COMPILARE</v>
      </c>
    </row>
    <row r="40" spans="1:14" ht="54" customHeight="1">
      <c r="A40" s="20" t="s">
        <v>214</v>
      </c>
      <c r="B40" s="20" t="s">
        <v>204</v>
      </c>
      <c r="C40" s="20" t="s">
        <v>215</v>
      </c>
      <c r="D40" s="3" t="s">
        <v>216</v>
      </c>
      <c r="E40" s="3" t="s">
        <v>177</v>
      </c>
      <c r="F40" s="15" t="s">
        <v>217</v>
      </c>
      <c r="G40" s="3">
        <v>5</v>
      </c>
      <c r="H40" s="3"/>
      <c r="I40" s="3" t="s">
        <v>218</v>
      </c>
      <c r="J40" s="12" t="str">
        <f t="shared" si="5"/>
        <v/>
      </c>
      <c r="K40" s="3">
        <f t="shared" si="6"/>
        <v>0</v>
      </c>
      <c r="L40" s="3">
        <f t="shared" si="7"/>
        <v>0</v>
      </c>
      <c r="M40" s="12" t="str">
        <f t="shared" si="8"/>
        <v/>
      </c>
      <c r="N40" s="3" t="str">
        <f t="shared" si="9"/>
        <v>DA COMPILARE</v>
      </c>
    </row>
    <row r="41" spans="1:14" ht="54" customHeight="1">
      <c r="A41" s="20" t="s">
        <v>219</v>
      </c>
      <c r="B41" s="20" t="s">
        <v>204</v>
      </c>
      <c r="C41" s="20" t="s">
        <v>220</v>
      </c>
      <c r="D41" s="3" t="s">
        <v>221</v>
      </c>
      <c r="E41" s="3" t="s">
        <v>222</v>
      </c>
      <c r="F41" s="15" t="s">
        <v>223</v>
      </c>
      <c r="G41" s="3">
        <v>4</v>
      </c>
      <c r="H41" s="3"/>
      <c r="I41" s="3" t="s">
        <v>224</v>
      </c>
      <c r="J41" s="12" t="str">
        <f t="shared" si="5"/>
        <v/>
      </c>
      <c r="K41" s="3">
        <f t="shared" si="6"/>
        <v>0</v>
      </c>
      <c r="L41" s="3">
        <f t="shared" si="7"/>
        <v>0</v>
      </c>
      <c r="M41" s="12" t="str">
        <f t="shared" si="8"/>
        <v/>
      </c>
      <c r="N41" s="3" t="str">
        <f t="shared" si="9"/>
        <v>DA COMPILARE</v>
      </c>
    </row>
    <row r="42" spans="1:14" ht="54" customHeight="1">
      <c r="A42" s="21" t="s">
        <v>225</v>
      </c>
      <c r="B42" s="21" t="s">
        <v>226</v>
      </c>
      <c r="C42" s="21" t="s">
        <v>227</v>
      </c>
      <c r="D42" s="3" t="s">
        <v>228</v>
      </c>
      <c r="E42" s="3" t="s">
        <v>229</v>
      </c>
      <c r="F42" s="15" t="s">
        <v>230</v>
      </c>
      <c r="G42" s="3">
        <v>5</v>
      </c>
      <c r="H42" s="3"/>
      <c r="I42" s="3" t="s">
        <v>231</v>
      </c>
      <c r="J42" s="12" t="str">
        <f t="shared" si="5"/>
        <v/>
      </c>
      <c r="K42" s="3">
        <f t="shared" si="6"/>
        <v>0</v>
      </c>
      <c r="L42" s="3">
        <f t="shared" si="7"/>
        <v>0</v>
      </c>
      <c r="M42" s="12" t="str">
        <f t="shared" si="8"/>
        <v/>
      </c>
      <c r="N42" s="3" t="str">
        <f t="shared" si="9"/>
        <v>DA COMPILARE</v>
      </c>
    </row>
    <row r="43" spans="1:14" ht="54" customHeight="1">
      <c r="A43" s="21" t="s">
        <v>232</v>
      </c>
      <c r="B43" s="21" t="s">
        <v>226</v>
      </c>
      <c r="C43" s="21" t="s">
        <v>233</v>
      </c>
      <c r="D43" s="3" t="s">
        <v>234</v>
      </c>
      <c r="E43" s="3" t="s">
        <v>235</v>
      </c>
      <c r="F43" s="15" t="s">
        <v>236</v>
      </c>
      <c r="G43" s="3">
        <v>5</v>
      </c>
      <c r="H43" s="3"/>
      <c r="I43" s="3" t="s">
        <v>237</v>
      </c>
      <c r="J43" s="12" t="str">
        <f t="shared" si="5"/>
        <v/>
      </c>
      <c r="K43" s="3">
        <f t="shared" si="6"/>
        <v>0</v>
      </c>
      <c r="L43" s="3">
        <f t="shared" si="7"/>
        <v>0</v>
      </c>
      <c r="M43" s="12" t="str">
        <f t="shared" si="8"/>
        <v/>
      </c>
      <c r="N43" s="3" t="str">
        <f t="shared" si="9"/>
        <v>DA COMPILARE</v>
      </c>
    </row>
    <row r="44" spans="1:14" ht="54" customHeight="1">
      <c r="A44" s="21" t="s">
        <v>238</v>
      </c>
      <c r="B44" s="21" t="s">
        <v>226</v>
      </c>
      <c r="C44" s="21" t="s">
        <v>239</v>
      </c>
      <c r="D44" s="3" t="s">
        <v>240</v>
      </c>
      <c r="E44" s="3" t="s">
        <v>229</v>
      </c>
      <c r="F44" s="15" t="s">
        <v>241</v>
      </c>
      <c r="G44" s="3">
        <v>5</v>
      </c>
      <c r="H44" s="3"/>
      <c r="I44" s="3" t="s">
        <v>242</v>
      </c>
      <c r="J44" s="12" t="str">
        <f t="shared" si="5"/>
        <v/>
      </c>
      <c r="K44" s="3">
        <f t="shared" si="6"/>
        <v>0</v>
      </c>
      <c r="L44" s="3">
        <f t="shared" si="7"/>
        <v>0</v>
      </c>
      <c r="M44" s="12" t="str">
        <f t="shared" si="8"/>
        <v/>
      </c>
      <c r="N44" s="3" t="str">
        <f t="shared" si="9"/>
        <v>DA COMPILARE</v>
      </c>
    </row>
    <row r="45" spans="1:14" ht="54" customHeight="1">
      <c r="A45" s="21" t="s">
        <v>243</v>
      </c>
      <c r="B45" s="21" t="s">
        <v>226</v>
      </c>
      <c r="C45" s="21" t="s">
        <v>244</v>
      </c>
      <c r="D45" s="3" t="s">
        <v>245</v>
      </c>
      <c r="E45" s="3" t="s">
        <v>246</v>
      </c>
      <c r="F45" s="15" t="s">
        <v>247</v>
      </c>
      <c r="G45" s="3">
        <v>4</v>
      </c>
      <c r="H45" s="3"/>
      <c r="I45" s="3" t="s">
        <v>248</v>
      </c>
      <c r="J45" s="12" t="str">
        <f t="shared" si="5"/>
        <v/>
      </c>
      <c r="K45" s="3">
        <f t="shared" si="6"/>
        <v>0</v>
      </c>
      <c r="L45" s="3">
        <f t="shared" si="7"/>
        <v>0</v>
      </c>
      <c r="M45" s="12" t="str">
        <f t="shared" si="8"/>
        <v/>
      </c>
      <c r="N45" s="3" t="str">
        <f t="shared" si="9"/>
        <v>DA COMPILARE</v>
      </c>
    </row>
    <row r="46" spans="1:14" ht="54" customHeight="1">
      <c r="A46" s="21" t="s">
        <v>249</v>
      </c>
      <c r="B46" s="21" t="s">
        <v>226</v>
      </c>
      <c r="C46" s="21" t="s">
        <v>250</v>
      </c>
      <c r="D46" s="3" t="s">
        <v>251</v>
      </c>
      <c r="E46" s="3" t="s">
        <v>31</v>
      </c>
      <c r="F46" s="15" t="s">
        <v>252</v>
      </c>
      <c r="G46" s="3">
        <v>5</v>
      </c>
      <c r="H46" s="3"/>
      <c r="I46" s="3" t="s">
        <v>253</v>
      </c>
      <c r="J46" s="12" t="str">
        <f t="shared" si="5"/>
        <v/>
      </c>
      <c r="K46" s="3">
        <f t="shared" si="6"/>
        <v>0</v>
      </c>
      <c r="L46" s="3">
        <f t="shared" si="7"/>
        <v>0</v>
      </c>
      <c r="M46" s="12" t="str">
        <f t="shared" si="8"/>
        <v/>
      </c>
      <c r="N46" s="3" t="str">
        <f t="shared" si="9"/>
        <v>DA COMPILARE</v>
      </c>
    </row>
    <row r="47" spans="1:14" ht="54" customHeight="1">
      <c r="A47" s="22" t="s">
        <v>254</v>
      </c>
      <c r="B47" s="22" t="s">
        <v>255</v>
      </c>
      <c r="C47" s="22" t="s">
        <v>256</v>
      </c>
      <c r="D47" s="3" t="s">
        <v>257</v>
      </c>
      <c r="E47" s="3" t="s">
        <v>258</v>
      </c>
      <c r="F47" s="15" t="s">
        <v>259</v>
      </c>
      <c r="G47" s="3">
        <v>5</v>
      </c>
      <c r="H47" s="3"/>
      <c r="I47" s="3" t="s">
        <v>260</v>
      </c>
      <c r="J47" s="12" t="str">
        <f t="shared" si="5"/>
        <v/>
      </c>
      <c r="K47" s="3">
        <f t="shared" si="6"/>
        <v>0</v>
      </c>
      <c r="L47" s="3">
        <f t="shared" si="7"/>
        <v>0</v>
      </c>
      <c r="M47" s="12" t="str">
        <f t="shared" si="8"/>
        <v/>
      </c>
      <c r="N47" s="3" t="str">
        <f t="shared" si="9"/>
        <v>DA COMPILARE</v>
      </c>
    </row>
    <row r="48" spans="1:14" ht="54" customHeight="1">
      <c r="A48" s="22" t="s">
        <v>261</v>
      </c>
      <c r="B48" s="22" t="s">
        <v>255</v>
      </c>
      <c r="C48" s="22" t="s">
        <v>262</v>
      </c>
      <c r="D48" s="3" t="s">
        <v>263</v>
      </c>
      <c r="E48" s="3" t="s">
        <v>264</v>
      </c>
      <c r="F48" s="15" t="s">
        <v>265</v>
      </c>
      <c r="G48" s="3">
        <v>5</v>
      </c>
      <c r="H48" s="3"/>
      <c r="I48" s="3" t="s">
        <v>266</v>
      </c>
      <c r="J48" s="12" t="str">
        <f t="shared" si="5"/>
        <v/>
      </c>
      <c r="K48" s="3">
        <f t="shared" si="6"/>
        <v>0</v>
      </c>
      <c r="L48" s="3">
        <f t="shared" si="7"/>
        <v>0</v>
      </c>
      <c r="M48" s="12" t="str">
        <f t="shared" si="8"/>
        <v/>
      </c>
      <c r="N48" s="3" t="str">
        <f t="shared" si="9"/>
        <v>DA COMPILARE</v>
      </c>
    </row>
    <row r="49" spans="1:14" ht="54" customHeight="1">
      <c r="A49" s="22" t="s">
        <v>267</v>
      </c>
      <c r="B49" s="22" t="s">
        <v>255</v>
      </c>
      <c r="C49" s="22" t="s">
        <v>268</v>
      </c>
      <c r="D49" s="3" t="s">
        <v>269</v>
      </c>
      <c r="E49" s="3" t="s">
        <v>270</v>
      </c>
      <c r="F49" s="15" t="s">
        <v>265</v>
      </c>
      <c r="G49" s="3">
        <v>5</v>
      </c>
      <c r="H49" s="3"/>
      <c r="I49" s="3" t="s">
        <v>271</v>
      </c>
      <c r="J49" s="12" t="str">
        <f t="shared" si="5"/>
        <v/>
      </c>
      <c r="K49" s="3">
        <f t="shared" si="6"/>
        <v>0</v>
      </c>
      <c r="L49" s="3">
        <f t="shared" si="7"/>
        <v>0</v>
      </c>
      <c r="M49" s="12" t="str">
        <f t="shared" si="8"/>
        <v/>
      </c>
      <c r="N49" s="3" t="str">
        <f t="shared" si="9"/>
        <v>DA COMPILARE</v>
      </c>
    </row>
    <row r="50" spans="1:14" ht="54" customHeight="1">
      <c r="A50" s="22" t="s">
        <v>272</v>
      </c>
      <c r="B50" s="22" t="s">
        <v>255</v>
      </c>
      <c r="C50" s="22" t="s">
        <v>273</v>
      </c>
      <c r="D50" s="3" t="s">
        <v>274</v>
      </c>
      <c r="E50" s="3" t="s">
        <v>275</v>
      </c>
      <c r="F50" s="15" t="s">
        <v>276</v>
      </c>
      <c r="G50" s="3">
        <v>5</v>
      </c>
      <c r="H50" s="3"/>
      <c r="I50" s="3" t="s">
        <v>277</v>
      </c>
      <c r="J50" s="12" t="str">
        <f t="shared" si="5"/>
        <v/>
      </c>
      <c r="K50" s="3">
        <f t="shared" si="6"/>
        <v>0</v>
      </c>
      <c r="L50" s="3">
        <f t="shared" si="7"/>
        <v>0</v>
      </c>
      <c r="M50" s="12" t="str">
        <f t="shared" si="8"/>
        <v/>
      </c>
      <c r="N50" s="3" t="str">
        <f t="shared" si="9"/>
        <v>DA COMPILARE</v>
      </c>
    </row>
    <row r="51" spans="1:14" ht="54" customHeight="1">
      <c r="A51" s="22" t="s">
        <v>278</v>
      </c>
      <c r="B51" s="22" t="s">
        <v>255</v>
      </c>
      <c r="C51" s="22" t="s">
        <v>279</v>
      </c>
      <c r="D51" s="3" t="s">
        <v>280</v>
      </c>
      <c r="E51" s="3" t="s">
        <v>281</v>
      </c>
      <c r="F51" s="15" t="s">
        <v>282</v>
      </c>
      <c r="G51" s="3">
        <v>5</v>
      </c>
      <c r="H51" s="3"/>
      <c r="I51" s="3" t="s">
        <v>283</v>
      </c>
      <c r="J51" s="12" t="str">
        <f t="shared" si="5"/>
        <v/>
      </c>
      <c r="K51" s="3">
        <f t="shared" si="6"/>
        <v>0</v>
      </c>
      <c r="L51" s="3">
        <f t="shared" si="7"/>
        <v>0</v>
      </c>
      <c r="M51" s="12" t="str">
        <f t="shared" si="8"/>
        <v/>
      </c>
      <c r="N51" s="3" t="str">
        <f t="shared" si="9"/>
        <v>DA COMPILARE</v>
      </c>
    </row>
    <row r="52" spans="1:14" ht="54" customHeight="1">
      <c r="A52" s="22" t="s">
        <v>284</v>
      </c>
      <c r="B52" s="22" t="s">
        <v>255</v>
      </c>
      <c r="C52" s="22" t="s">
        <v>285</v>
      </c>
      <c r="D52" s="3" t="s">
        <v>286</v>
      </c>
      <c r="E52" s="3" t="s">
        <v>287</v>
      </c>
      <c r="F52" s="15" t="s">
        <v>265</v>
      </c>
      <c r="G52" s="3">
        <v>4</v>
      </c>
      <c r="H52" s="3"/>
      <c r="I52" s="3" t="s">
        <v>288</v>
      </c>
      <c r="J52" s="12" t="str">
        <f t="shared" si="5"/>
        <v/>
      </c>
      <c r="K52" s="3">
        <f t="shared" si="6"/>
        <v>0</v>
      </c>
      <c r="L52" s="3">
        <f t="shared" si="7"/>
        <v>0</v>
      </c>
      <c r="M52" s="12" t="str">
        <f t="shared" si="8"/>
        <v/>
      </c>
      <c r="N52" s="3" t="str">
        <f t="shared" si="9"/>
        <v>DA COMPILARE</v>
      </c>
    </row>
    <row r="53" spans="1:14" ht="54" customHeight="1">
      <c r="A53" s="22" t="s">
        <v>289</v>
      </c>
      <c r="B53" s="22" t="s">
        <v>255</v>
      </c>
      <c r="C53" s="22" t="s">
        <v>290</v>
      </c>
      <c r="D53" s="3" t="s">
        <v>291</v>
      </c>
      <c r="E53" s="3" t="s">
        <v>292</v>
      </c>
      <c r="F53" s="15" t="s">
        <v>293</v>
      </c>
      <c r="G53" s="3">
        <v>5</v>
      </c>
      <c r="H53" s="3"/>
      <c r="I53" s="3" t="s">
        <v>294</v>
      </c>
      <c r="J53" s="12" t="str">
        <f t="shared" si="5"/>
        <v/>
      </c>
      <c r="K53" s="3">
        <f t="shared" si="6"/>
        <v>0</v>
      </c>
      <c r="L53" s="3">
        <f t="shared" si="7"/>
        <v>0</v>
      </c>
      <c r="M53" s="12" t="str">
        <f t="shared" si="8"/>
        <v/>
      </c>
      <c r="N53" s="3" t="str">
        <f t="shared" si="9"/>
        <v>DA COMPILARE</v>
      </c>
    </row>
    <row r="54" spans="1:14" ht="54" customHeight="1">
      <c r="A54" s="23" t="s">
        <v>295</v>
      </c>
      <c r="B54" s="23" t="s">
        <v>296</v>
      </c>
      <c r="C54" s="23" t="s">
        <v>297</v>
      </c>
      <c r="D54" s="3" t="s">
        <v>298</v>
      </c>
      <c r="E54" s="3" t="s">
        <v>299</v>
      </c>
      <c r="F54" s="15" t="s">
        <v>300</v>
      </c>
      <c r="G54" s="3">
        <v>4</v>
      </c>
      <c r="H54" s="3"/>
      <c r="I54" s="3" t="s">
        <v>301</v>
      </c>
      <c r="J54" s="12" t="str">
        <f t="shared" si="5"/>
        <v/>
      </c>
      <c r="K54" s="3">
        <f t="shared" si="6"/>
        <v>0</v>
      </c>
      <c r="L54" s="3">
        <f t="shared" si="7"/>
        <v>0</v>
      </c>
      <c r="M54" s="12" t="str">
        <f t="shared" si="8"/>
        <v/>
      </c>
      <c r="N54" s="3" t="str">
        <f t="shared" si="9"/>
        <v>DA COMPILARE</v>
      </c>
    </row>
    <row r="55" spans="1:14" ht="54" customHeight="1">
      <c r="A55" s="23" t="s">
        <v>302</v>
      </c>
      <c r="B55" s="23" t="s">
        <v>296</v>
      </c>
      <c r="C55" s="23" t="s">
        <v>303</v>
      </c>
      <c r="D55" s="3" t="s">
        <v>304</v>
      </c>
      <c r="E55" s="3" t="s">
        <v>305</v>
      </c>
      <c r="F55" s="15" t="s">
        <v>306</v>
      </c>
      <c r="G55" s="3">
        <v>4</v>
      </c>
      <c r="H55" s="3"/>
      <c r="I55" s="3" t="s">
        <v>307</v>
      </c>
      <c r="J55" s="12" t="str">
        <f t="shared" si="5"/>
        <v/>
      </c>
      <c r="K55" s="3">
        <f t="shared" si="6"/>
        <v>0</v>
      </c>
      <c r="L55" s="3">
        <f t="shared" si="7"/>
        <v>0</v>
      </c>
      <c r="M55" s="12" t="str">
        <f t="shared" si="8"/>
        <v/>
      </c>
      <c r="N55" s="3" t="str">
        <f t="shared" si="9"/>
        <v>DA COMPILARE</v>
      </c>
    </row>
    <row r="56" spans="1:14" ht="54" customHeight="1">
      <c r="A56" s="23" t="s">
        <v>308</v>
      </c>
      <c r="B56" s="23" t="s">
        <v>296</v>
      </c>
      <c r="C56" s="23" t="s">
        <v>309</v>
      </c>
      <c r="D56" s="3" t="s">
        <v>310</v>
      </c>
      <c r="E56" s="3" t="s">
        <v>299</v>
      </c>
      <c r="F56" s="15" t="s">
        <v>311</v>
      </c>
      <c r="G56" s="3">
        <v>5</v>
      </c>
      <c r="H56" s="3"/>
      <c r="I56" s="3" t="s">
        <v>312</v>
      </c>
      <c r="J56" s="12" t="str">
        <f t="shared" si="5"/>
        <v/>
      </c>
      <c r="K56" s="3">
        <f t="shared" si="6"/>
        <v>0</v>
      </c>
      <c r="L56" s="3">
        <f t="shared" si="7"/>
        <v>0</v>
      </c>
      <c r="M56" s="12" t="str">
        <f t="shared" si="8"/>
        <v/>
      </c>
      <c r="N56" s="3" t="str">
        <f t="shared" si="9"/>
        <v>DA COMPILARE</v>
      </c>
    </row>
    <row r="57" spans="1:14" ht="54" customHeight="1">
      <c r="A57" s="23" t="s">
        <v>313</v>
      </c>
      <c r="B57" s="23" t="s">
        <v>296</v>
      </c>
      <c r="C57" s="23" t="s">
        <v>314</v>
      </c>
      <c r="D57" s="3" t="s">
        <v>315</v>
      </c>
      <c r="E57" s="3" t="s">
        <v>316</v>
      </c>
      <c r="F57" s="15" t="s">
        <v>317</v>
      </c>
      <c r="G57" s="3">
        <v>4</v>
      </c>
      <c r="H57" s="3"/>
      <c r="I57" s="3" t="s">
        <v>318</v>
      </c>
      <c r="J57" s="12" t="str">
        <f t="shared" si="5"/>
        <v/>
      </c>
      <c r="K57" s="3">
        <f t="shared" si="6"/>
        <v>0</v>
      </c>
      <c r="L57" s="3">
        <f t="shared" si="7"/>
        <v>0</v>
      </c>
      <c r="M57" s="12" t="str">
        <f t="shared" si="8"/>
        <v/>
      </c>
      <c r="N57" s="3" t="str">
        <f t="shared" si="9"/>
        <v>DA COMPILARE</v>
      </c>
    </row>
  </sheetData>
  <autoFilter ref="A3:N57" xr:uid="{00000000-0009-0000-0000-000002000000}"/>
  <mergeCells count="2">
    <mergeCell ref="A2:N2"/>
    <mergeCell ref="A1:N1"/>
  </mergeCells>
  <conditionalFormatting sqref="H4:H57">
    <cfRule type="expression" dxfId="4" priority="1">
      <formula>H4="No"</formula>
    </cfRule>
    <cfRule type="expression" dxfId="3" priority="3">
      <formula>H4="Parziale"</formula>
    </cfRule>
    <cfRule type="expression" dxfId="2" priority="4">
      <formula>H4="Da verificare"</formula>
    </cfRule>
  </conditionalFormatting>
  <conditionalFormatting sqref="N4:N57">
    <cfRule type="expression" dxfId="1" priority="5">
      <formula>N4="PRIORITÀ"</formula>
    </cfRule>
    <cfRule type="expression" dxfId="0" priority="6">
      <formula>N4="ATTENZIONE"</formula>
    </cfRule>
  </conditionalFormatting>
  <dataValidations count="1">
    <dataValidation type="list" allowBlank="1" errorTitle="Risposta non valida" error="Selezionare una risposta dall’elenco." promptTitle="Check-up ambientale" prompt="Seleziona l’esito del controllo." sqref="H4:H57" xr:uid="{00000000-0002-0000-0200-000000000000}">
      <formula1>"Sì,Parziale,No,Da verificare,Non applicabile"</formula1>
    </dataValidation>
  </dataValidations>
  <hyperlinks>
    <hyperlink ref="F4" r:id="rId1" xr:uid="{00000000-0004-0000-0200-000000000000}"/>
    <hyperlink ref="F5" r:id="rId2" xr:uid="{00000000-0004-0000-0200-000001000000}"/>
    <hyperlink ref="F6" r:id="rId3" xr:uid="{00000000-0004-0000-0200-000002000000}"/>
    <hyperlink ref="F7" r:id="rId4" xr:uid="{00000000-0004-0000-0200-000003000000}"/>
    <hyperlink ref="F8" r:id="rId5" xr:uid="{00000000-0004-0000-0200-000004000000}"/>
    <hyperlink ref="F9" r:id="rId6" xr:uid="{00000000-0004-0000-0200-000005000000}"/>
    <hyperlink ref="F10" r:id="rId7" xr:uid="{00000000-0004-0000-0200-000006000000}"/>
    <hyperlink ref="F11" r:id="rId8" xr:uid="{00000000-0004-0000-0200-000007000000}"/>
    <hyperlink ref="F12" r:id="rId9" xr:uid="{00000000-0004-0000-0200-000008000000}"/>
    <hyperlink ref="F13" r:id="rId10" xr:uid="{00000000-0004-0000-0200-000009000000}"/>
    <hyperlink ref="F14" r:id="rId11" xr:uid="{00000000-0004-0000-0200-00000A000000}"/>
    <hyperlink ref="F15" r:id="rId12" xr:uid="{00000000-0004-0000-0200-00000B000000}"/>
    <hyperlink ref="F16" r:id="rId13" xr:uid="{00000000-0004-0000-0200-00000C000000}"/>
    <hyperlink ref="F17" r:id="rId14" xr:uid="{00000000-0004-0000-0200-00000D000000}"/>
    <hyperlink ref="F18" r:id="rId15" xr:uid="{00000000-0004-0000-0200-00000E000000}"/>
    <hyperlink ref="F19" r:id="rId16" xr:uid="{00000000-0004-0000-0200-00000F000000}"/>
    <hyperlink ref="F20" r:id="rId17" xr:uid="{00000000-0004-0000-0200-000010000000}"/>
    <hyperlink ref="F21" r:id="rId18" xr:uid="{00000000-0004-0000-0200-000011000000}"/>
    <hyperlink ref="F22" r:id="rId19" xr:uid="{00000000-0004-0000-0200-000012000000}"/>
    <hyperlink ref="F23" r:id="rId20" xr:uid="{00000000-0004-0000-0200-000013000000}"/>
    <hyperlink ref="F24" r:id="rId21" xr:uid="{00000000-0004-0000-0200-000014000000}"/>
    <hyperlink ref="F25" r:id="rId22" xr:uid="{00000000-0004-0000-0200-000015000000}"/>
    <hyperlink ref="F26" r:id="rId23" xr:uid="{00000000-0004-0000-0200-000016000000}"/>
    <hyperlink ref="F27" r:id="rId24" xr:uid="{00000000-0004-0000-0200-000017000000}"/>
    <hyperlink ref="F28" r:id="rId25" xr:uid="{00000000-0004-0000-0200-000018000000}"/>
    <hyperlink ref="F29" r:id="rId26" xr:uid="{00000000-0004-0000-0200-000019000000}"/>
    <hyperlink ref="F30" r:id="rId27" xr:uid="{00000000-0004-0000-0200-00001A000000}"/>
    <hyperlink ref="F31" r:id="rId28" xr:uid="{00000000-0004-0000-0200-00001B000000}"/>
    <hyperlink ref="F32" r:id="rId29" xr:uid="{00000000-0004-0000-0200-00001C000000}"/>
    <hyperlink ref="F33" r:id="rId30" xr:uid="{00000000-0004-0000-0200-00001D000000}"/>
    <hyperlink ref="F34" r:id="rId31" xr:uid="{00000000-0004-0000-0200-00001E000000}"/>
    <hyperlink ref="F35" r:id="rId32" xr:uid="{00000000-0004-0000-0200-00001F000000}"/>
    <hyperlink ref="F36" r:id="rId33" xr:uid="{00000000-0004-0000-0200-000020000000}"/>
    <hyperlink ref="F37" r:id="rId34" xr:uid="{00000000-0004-0000-0200-000021000000}"/>
    <hyperlink ref="F38" r:id="rId35" xr:uid="{00000000-0004-0000-0200-000022000000}"/>
    <hyperlink ref="F39" r:id="rId36" xr:uid="{00000000-0004-0000-0200-000023000000}"/>
    <hyperlink ref="F40" r:id="rId37" xr:uid="{00000000-0004-0000-0200-000024000000}"/>
    <hyperlink ref="F41" r:id="rId38" xr:uid="{00000000-0004-0000-0200-000025000000}"/>
    <hyperlink ref="F42" r:id="rId39" xr:uid="{00000000-0004-0000-0200-000026000000}"/>
    <hyperlink ref="F43" r:id="rId40" xr:uid="{00000000-0004-0000-0200-000027000000}"/>
    <hyperlink ref="F44" r:id="rId41" xr:uid="{00000000-0004-0000-0200-000028000000}"/>
    <hyperlink ref="F45" r:id="rId42" xr:uid="{00000000-0004-0000-0200-000029000000}"/>
    <hyperlink ref="F46" r:id="rId43" xr:uid="{00000000-0004-0000-0200-00002A000000}"/>
    <hyperlink ref="F47" r:id="rId44" xr:uid="{00000000-0004-0000-0200-00002B000000}"/>
    <hyperlink ref="F48" r:id="rId45" xr:uid="{00000000-0004-0000-0200-00002C000000}"/>
    <hyperlink ref="F49" r:id="rId46" xr:uid="{00000000-0004-0000-0200-00002D000000}"/>
    <hyperlink ref="F50" r:id="rId47" xr:uid="{00000000-0004-0000-0200-00002E000000}"/>
    <hyperlink ref="F51" r:id="rId48" xr:uid="{00000000-0004-0000-0200-00002F000000}"/>
    <hyperlink ref="F52" r:id="rId49" xr:uid="{00000000-0004-0000-0200-000030000000}"/>
    <hyperlink ref="F53" r:id="rId50" xr:uid="{00000000-0004-0000-0200-000031000000}"/>
    <hyperlink ref="F54" r:id="rId51" xr:uid="{00000000-0004-0000-0200-000032000000}"/>
    <hyperlink ref="F55" r:id="rId52" xr:uid="{00000000-0004-0000-0200-000033000000}"/>
    <hyperlink ref="F56" r:id="rId53" xr:uid="{00000000-0004-0000-0200-000034000000}"/>
    <hyperlink ref="F57" r:id="rId54" xr:uid="{00000000-0004-0000-0200-000035000000}"/>
  </hyperlinks>
  <pageMargins left="0.75" right="0.75" top="1" bottom="1" header="0.5" footer="0.5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"/>
  <sheetViews>
    <sheetView showGridLines="0" zoomScale="85" workbookViewId="0">
      <pane ySplit="3" topLeftCell="A4" activePane="bottomLeft" state="frozen"/>
      <selection pane="bottomLeft" sqref="A1:G1"/>
    </sheetView>
  </sheetViews>
  <sheetFormatPr baseColWidth="10" defaultColWidth="8.83203125" defaultRowHeight="14"/>
  <cols>
    <col min="1" max="1" width="34" style="2" customWidth="1"/>
    <col min="2" max="2" width="42" style="2" customWidth="1"/>
    <col min="3" max="3" width="30" style="2" customWidth="1"/>
    <col min="4" max="4" width="14" style="2" customWidth="1"/>
    <col min="5" max="5" width="16" style="2" customWidth="1"/>
    <col min="6" max="6" width="38" style="2" customWidth="1"/>
    <col min="7" max="7" width="70.6640625" style="2" customWidth="1"/>
    <col min="8" max="8" width="8.83203125" style="2" customWidth="1"/>
    <col min="9" max="16384" width="8.83203125" style="2"/>
  </cols>
  <sheetData>
    <row r="1" spans="1:7" ht="30" customHeight="1">
      <c r="A1" s="52" t="s">
        <v>355</v>
      </c>
      <c r="B1" s="43"/>
      <c r="C1" s="43"/>
      <c r="D1" s="43"/>
      <c r="E1" s="43"/>
      <c r="F1" s="43"/>
      <c r="G1" s="43"/>
    </row>
    <row r="2" spans="1:7" ht="34" customHeight="1">
      <c r="A2" s="58" t="s">
        <v>356</v>
      </c>
      <c r="B2" s="43"/>
      <c r="C2" s="43"/>
      <c r="D2" s="43"/>
      <c r="E2" s="43"/>
      <c r="F2" s="43"/>
      <c r="G2" s="43"/>
    </row>
    <row r="3" spans="1:7" ht="34" customHeight="1">
      <c r="A3" s="9" t="s">
        <v>357</v>
      </c>
      <c r="B3" s="9" t="s">
        <v>358</v>
      </c>
      <c r="C3" s="9" t="s">
        <v>359</v>
      </c>
      <c r="D3" s="9" t="s">
        <v>360</v>
      </c>
      <c r="E3" s="9" t="s">
        <v>350</v>
      </c>
      <c r="F3" s="9" t="s">
        <v>361</v>
      </c>
      <c r="G3" s="9" t="s">
        <v>362</v>
      </c>
    </row>
    <row r="4" spans="1:7" ht="66" customHeight="1">
      <c r="A4" s="3" t="s">
        <v>20</v>
      </c>
      <c r="B4" s="3" t="s">
        <v>363</v>
      </c>
      <c r="C4" s="3" t="s">
        <v>364</v>
      </c>
      <c r="D4" s="12" t="str">
        <f>IFERROR(SUM(SUMPRODUCT((LEFT(Questionario!$A$4:$A$57,4)="GOV-")*Questionario!$K$4:$K$57))/SUM(SUMPRODUCT((LEFT(Questionario!$A$4:$A$57,4)="GOV-")*Questionario!$L$4:$L$57)),"")</f>
        <v/>
      </c>
      <c r="E4" s="3" t="str">
        <f t="shared" ref="E4:E11" si="0">IF(D4="","DA COMPILARE",IF(D4&lt;=20%,"BASSO",IF(D4&lt;=40%,"MEDIO",IF(D4&lt;=60%,"ALTO","CRITICO"))))</f>
        <v>DA COMPILARE</v>
      </c>
      <c r="F4" s="3" t="s">
        <v>365</v>
      </c>
      <c r="G4" s="13" t="s">
        <v>366</v>
      </c>
    </row>
    <row r="5" spans="1:7" ht="66" customHeight="1">
      <c r="A5" s="3" t="s">
        <v>367</v>
      </c>
      <c r="B5" s="3" t="s">
        <v>368</v>
      </c>
      <c r="C5" s="3" t="s">
        <v>369</v>
      </c>
      <c r="D5" s="12" t="str">
        <f>IFERROR(SUM(SUMPRODUCT((LEFT(Questionario!$A$4:$A$57,4)="RIF-")*Questionario!$K$4:$K$57),SUMPRODUCT((LEFT(Questionario!$A$4:$A$57,4)="TDF-")*Questionario!$K$4:$K$57),SUMPRODUCT((LEFT(Questionario!$A$4:$A$57,4)="PFU-")*Questionario!$K$4:$K$57))/SUM(SUMPRODUCT((LEFT(Questionario!$A$4:$A$57,4)="RIF-")*Questionario!$L$4:$L$57),SUMPRODUCT((LEFT(Questionario!$A$4:$A$57,4)="TDF-")*Questionario!$L$4:$L$57),SUMPRODUCT((LEFT(Questionario!$A$4:$A$57,4)="PFU-")*Questionario!$L$4:$L$57)),"")</f>
        <v/>
      </c>
      <c r="E5" s="3" t="str">
        <f t="shared" si="0"/>
        <v>DA COMPILARE</v>
      </c>
      <c r="F5" s="3" t="s">
        <v>370</v>
      </c>
      <c r="G5" s="13" t="s">
        <v>371</v>
      </c>
    </row>
    <row r="6" spans="1:7" ht="66" customHeight="1">
      <c r="A6" s="3" t="s">
        <v>372</v>
      </c>
      <c r="B6" s="3" t="s">
        <v>373</v>
      </c>
      <c r="C6" s="3" t="s">
        <v>374</v>
      </c>
      <c r="D6" s="12" t="str">
        <f>IFERROR(SUM(SUMPRODUCT((LEFT(Questionario!$A$4:$A$57,4)="TRC-")*Questionario!$K$4:$K$57))/SUM(SUMPRODUCT((LEFT(Questionario!$A$4:$A$57,4)="TRC-")*Questionario!$L$4:$L$57)),"")</f>
        <v/>
      </c>
      <c r="E6" s="3" t="str">
        <f t="shared" si="0"/>
        <v>DA COMPILARE</v>
      </c>
      <c r="F6" s="3" t="s">
        <v>375</v>
      </c>
      <c r="G6" s="13" t="s">
        <v>376</v>
      </c>
    </row>
    <row r="7" spans="1:7" ht="66" customHeight="1">
      <c r="A7" s="3" t="s">
        <v>377</v>
      </c>
      <c r="B7" s="3" t="s">
        <v>378</v>
      </c>
      <c r="C7" s="3" t="s">
        <v>379</v>
      </c>
      <c r="D7" s="12" t="str">
        <f>IFERROR(SUM(SUMPRODUCT((LEFT(Questionario!$A$4:$A$57,4)="ACQ-")*Questionario!$K$4:$K$57),SUMPRODUCT((LEFT(Questionario!$A$4:$A$57,4)="EMI-")*Questionario!$K$4:$K$57))/SUM(SUMPRODUCT((LEFT(Questionario!$A$4:$A$57,4)="ACQ-")*Questionario!$L$4:$L$57),SUMPRODUCT((LEFT(Questionario!$A$4:$A$57,4)="EMI-")*Questionario!$L$4:$L$57)),"")</f>
        <v/>
      </c>
      <c r="E7" s="3" t="str">
        <f t="shared" si="0"/>
        <v>DA COMPILARE</v>
      </c>
      <c r="F7" s="3" t="s">
        <v>380</v>
      </c>
      <c r="G7" s="13" t="s">
        <v>381</v>
      </c>
    </row>
    <row r="8" spans="1:7" ht="66" customHeight="1">
      <c r="A8" s="3" t="s">
        <v>382</v>
      </c>
      <c r="B8" s="3" t="s">
        <v>383</v>
      </c>
      <c r="C8" s="3" t="s">
        <v>384</v>
      </c>
      <c r="D8" s="12" t="str">
        <f>IFERROR(SUM(SUMPRODUCT((LEFT(Questionario!$A$4:$A$57,4)="ACQ-")*Questionario!$K$4:$K$57),SUMPRODUCT((LEFT(Questionario!$A$4:$A$57,4)="BON-")*Questionario!$K$4:$K$57),SUMPRODUCT((LEFT(Questionario!$A$4:$A$57,4)="TDF-")*Questionario!$K$4:$K$57))/SUM(SUMPRODUCT((LEFT(Questionario!$A$4:$A$57,4)="ACQ-")*Questionario!$L$4:$L$57),SUMPRODUCT((LEFT(Questionario!$A$4:$A$57,4)="BON-")*Questionario!$L$4:$L$57),SUMPRODUCT((LEFT(Questionario!$A$4:$A$57,4)="TDF-")*Questionario!$L$4:$L$57)),"")</f>
        <v/>
      </c>
      <c r="E8" s="3" t="str">
        <f t="shared" si="0"/>
        <v>DA COMPILARE</v>
      </c>
      <c r="F8" s="3" t="s">
        <v>385</v>
      </c>
      <c r="G8" s="13" t="s">
        <v>386</v>
      </c>
    </row>
    <row r="9" spans="1:7" ht="66" customHeight="1">
      <c r="A9" s="3" t="s">
        <v>387</v>
      </c>
      <c r="B9" s="3" t="s">
        <v>388</v>
      </c>
      <c r="C9" s="3" t="s">
        <v>389</v>
      </c>
      <c r="D9" s="12" t="str">
        <f>IFERROR(SUM(SUMPRODUCT((Questionario!$A$4:$A$57="PEN-01")*Questionario!$K$4:$K$57),SUMPRODUCT((Questionario!$A$4:$A$57="PEN-02")*Questionario!$K$4:$K$57),SUMPRODUCT((Questionario!$A$4:$A$57="PEN-03")*Questionario!$K$4:$K$57))/SUM(SUMPRODUCT((Questionario!$A$4:$A$57="PEN-01")*Questionario!$L$4:$L$57),SUMPRODUCT((Questionario!$A$4:$A$57="PEN-02")*Questionario!$L$4:$L$57),SUMPRODUCT((Questionario!$A$4:$A$57="PEN-03")*Questionario!$L$4:$L$57)),"")</f>
        <v/>
      </c>
      <c r="E9" s="3" t="str">
        <f t="shared" si="0"/>
        <v>DA COMPILARE</v>
      </c>
      <c r="F9" s="3" t="s">
        <v>390</v>
      </c>
      <c r="G9" s="13" t="s">
        <v>391</v>
      </c>
    </row>
    <row r="10" spans="1:7" ht="66" customHeight="1">
      <c r="A10" s="3" t="s">
        <v>392</v>
      </c>
      <c r="B10" s="3" t="s">
        <v>393</v>
      </c>
      <c r="C10" s="3" t="s">
        <v>394</v>
      </c>
      <c r="D10" s="12" t="str">
        <f>IFERROR(SUM(SUMPRODUCT((Questionario!$A$4:$A$57="PEN-04")*Questionario!$K$4:$K$57),SUMPRODUCT((Questionario!$A$4:$A$57="PEN-05")*Questionario!$K$4:$K$57),SUMPRODUCT((Questionario!$A$4:$A$57="PEN-07")*Questionario!$K$4:$K$57))/SUM(SUMPRODUCT((Questionario!$A$4:$A$57="PEN-04")*Questionario!$L$4:$L$57),SUMPRODUCT((Questionario!$A$4:$A$57="PEN-05")*Questionario!$L$4:$L$57),SUMPRODUCT((Questionario!$A$4:$A$57="PEN-07")*Questionario!$L$4:$L$57)),"")</f>
        <v/>
      </c>
      <c r="E10" s="3" t="str">
        <f t="shared" si="0"/>
        <v>DA COMPILARE</v>
      </c>
      <c r="F10" s="3" t="s">
        <v>395</v>
      </c>
      <c r="G10" s="13" t="s">
        <v>396</v>
      </c>
    </row>
    <row r="11" spans="1:7" ht="66" customHeight="1">
      <c r="A11" s="3" t="s">
        <v>397</v>
      </c>
      <c r="B11" s="3" t="s">
        <v>398</v>
      </c>
      <c r="C11" s="3" t="s">
        <v>399</v>
      </c>
      <c r="D11" s="12" t="str">
        <f>IFERROR(SUM(SUMPRODUCT((Questionario!$A$4:$A$57="TDF-03")*Questionario!$K$4:$K$57),SUMPRODUCT((Questionario!$A$4:$A$57="TDF-04")*Questionario!$K$4:$K$57),SUMPRODUCT((Questionario!$A$4:$A$57="PEN-06")*Questionario!$K$4:$K$57))/SUM(SUMPRODUCT((Questionario!$A$4:$A$57="TDF-03")*Questionario!$L$4:$L$57),SUMPRODUCT((Questionario!$A$4:$A$57="TDF-04")*Questionario!$L$4:$L$57),SUMPRODUCT((Questionario!$A$4:$A$57="PEN-06")*Questionario!$L$4:$L$57)),"")</f>
        <v/>
      </c>
      <c r="E11" s="3" t="str">
        <f t="shared" si="0"/>
        <v>DA COMPILARE</v>
      </c>
      <c r="F11" s="3" t="s">
        <v>400</v>
      </c>
      <c r="G11" s="13" t="s">
        <v>401</v>
      </c>
    </row>
    <row r="13" spans="1:7" ht="42" customHeight="1">
      <c r="A13" s="59" t="s">
        <v>402</v>
      </c>
      <c r="B13" s="43"/>
      <c r="C13" s="43"/>
      <c r="D13" s="43"/>
      <c r="E13" s="43"/>
      <c r="F13" s="43"/>
      <c r="G13" s="43"/>
    </row>
  </sheetData>
  <sheetProtection algorithmName="SHA-512" hashValue="SknG52bbbf76E1IuR5wGuxa3KFRe4INr16K1ngSV8XSEsMQnIx1V7nLKvjNCVGNUi0ncNT0oVr1OdwQgySk11w==" saltValue="+OkDJuMglOQIJHsSIXCjGQ==" spinCount="100000" sheet="1" objects="1" scenarios="1"/>
  <mergeCells count="3">
    <mergeCell ref="A13:G13"/>
    <mergeCell ref="A2:G2"/>
    <mergeCell ref="A1:G1"/>
  </mergeCells>
  <pageMargins left="0.75" right="0.75" top="1" bottom="1" header="0.5" footer="0.5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showGridLines="0" zoomScale="85" workbookViewId="0">
      <pane ySplit="3" topLeftCell="A4" activePane="bottomLeft" state="frozen"/>
      <selection pane="bottomLeft" sqref="A1:C1"/>
    </sheetView>
  </sheetViews>
  <sheetFormatPr baseColWidth="10" defaultColWidth="8.83203125" defaultRowHeight="14"/>
  <cols>
    <col min="1" max="1" width="38" style="2" customWidth="1"/>
    <col min="2" max="2" width="44.1640625" style="2" customWidth="1"/>
    <col min="3" max="3" width="44" style="2" customWidth="1"/>
    <col min="4" max="4" width="8.83203125" style="2" customWidth="1"/>
    <col min="5" max="16384" width="8.83203125" style="2"/>
  </cols>
  <sheetData>
    <row r="1" spans="1:3" ht="30" customHeight="1">
      <c r="A1" s="52" t="s">
        <v>403</v>
      </c>
      <c r="B1" s="43"/>
      <c r="C1" s="43"/>
    </row>
    <row r="2" spans="1:3" ht="34" customHeight="1">
      <c r="A2" s="58" t="s">
        <v>457</v>
      </c>
      <c r="B2" s="43"/>
      <c r="C2" s="43"/>
    </row>
    <row r="3" spans="1:3" ht="34" customHeight="1" thickBot="1">
      <c r="A3" s="9" t="s">
        <v>404</v>
      </c>
      <c r="B3" s="9" t="s">
        <v>405</v>
      </c>
      <c r="C3" s="9" t="s">
        <v>406</v>
      </c>
    </row>
    <row r="4" spans="1:3" ht="54" customHeight="1">
      <c r="A4" s="3" t="s">
        <v>407</v>
      </c>
      <c r="B4" s="3" t="s">
        <v>408</v>
      </c>
      <c r="C4" s="3" t="s">
        <v>409</v>
      </c>
    </row>
    <row r="5" spans="1:3" ht="54" customHeight="1">
      <c r="A5" s="3" t="s">
        <v>410</v>
      </c>
      <c r="B5" s="3" t="s">
        <v>411</v>
      </c>
      <c r="C5" s="3" t="s">
        <v>412</v>
      </c>
    </row>
    <row r="6" spans="1:3" ht="54" customHeight="1">
      <c r="A6" s="3" t="s">
        <v>413</v>
      </c>
      <c r="B6" s="3" t="s">
        <v>414</v>
      </c>
      <c r="C6" s="3" t="s">
        <v>415</v>
      </c>
    </row>
    <row r="7" spans="1:3" ht="54" customHeight="1">
      <c r="A7" s="3" t="s">
        <v>416</v>
      </c>
      <c r="B7" s="3" t="s">
        <v>417</v>
      </c>
      <c r="C7" s="3" t="s">
        <v>418</v>
      </c>
    </row>
    <row r="8" spans="1:3" ht="54" customHeight="1">
      <c r="A8" s="3" t="s">
        <v>419</v>
      </c>
      <c r="B8" s="3" t="s">
        <v>420</v>
      </c>
      <c r="C8" s="3" t="s">
        <v>421</v>
      </c>
    </row>
    <row r="9" spans="1:3" ht="54" customHeight="1">
      <c r="A9" s="3" t="s">
        <v>422</v>
      </c>
      <c r="B9" s="3" t="s">
        <v>423</v>
      </c>
      <c r="C9" s="3" t="s">
        <v>424</v>
      </c>
    </row>
    <row r="10" spans="1:3" ht="54" customHeight="1">
      <c r="A10" s="3" t="s">
        <v>425</v>
      </c>
      <c r="B10" s="3" t="s">
        <v>426</v>
      </c>
      <c r="C10" s="3" t="s">
        <v>427</v>
      </c>
    </row>
    <row r="11" spans="1:3" ht="54" customHeight="1">
      <c r="A11" s="3" t="s">
        <v>428</v>
      </c>
      <c r="B11" s="3" t="s">
        <v>429</v>
      </c>
      <c r="C11" s="3" t="s">
        <v>430</v>
      </c>
    </row>
  </sheetData>
  <sheetProtection algorithmName="SHA-512" hashValue="KW+gDXz7MQE2m1lbc2FSIHXE+eaJBiqKK0LFzcXhflnIqkpdLVH5KstqDdk1y6jw7Abz0WIPSFmMfC1Ib9dGlA==" saltValue="dOF7KXNcirXcdzu8ZWgnxg==" spinCount="100000" sheet="1" objects="1" scenarios="1"/>
  <mergeCells count="2">
    <mergeCell ref="A1:C1"/>
    <mergeCell ref="A2:C2"/>
  </mergeCells>
  <pageMargins left="0.75" right="0.75" top="1" bottom="1" header="0.5" footer="0.5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34"/>
  <sheetViews>
    <sheetView showGridLines="0" zoomScale="111" workbookViewId="0">
      <selection activeCell="G2" sqref="G2"/>
    </sheetView>
  </sheetViews>
  <sheetFormatPr baseColWidth="10" defaultColWidth="8.83203125" defaultRowHeight="14"/>
  <cols>
    <col min="1" max="1" width="22" style="2" customWidth="1"/>
    <col min="2" max="2" width="20" style="2" customWidth="1"/>
    <col min="3" max="4" width="42" style="2" customWidth="1"/>
    <col min="5" max="5" width="8.83203125" style="2" customWidth="1"/>
    <col min="6" max="16384" width="8.83203125" style="2"/>
  </cols>
  <sheetData>
    <row r="1" spans="1:16" ht="30" customHeight="1">
      <c r="A1" s="52" t="s">
        <v>431</v>
      </c>
      <c r="B1" s="43"/>
      <c r="C1" s="43"/>
      <c r="D1" s="43"/>
      <c r="F1" t="s">
        <v>461</v>
      </c>
    </row>
    <row r="2" spans="1:16" ht="34" customHeight="1">
      <c r="A2" s="58" t="s">
        <v>432</v>
      </c>
      <c r="B2" s="43"/>
      <c r="C2" s="43"/>
      <c r="D2" s="43"/>
    </row>
    <row r="3" spans="1:16" ht="34" customHeight="1">
      <c r="A3" s="9" t="s">
        <v>9</v>
      </c>
      <c r="B3" s="9" t="s">
        <v>11</v>
      </c>
      <c r="C3" s="9" t="s">
        <v>433</v>
      </c>
      <c r="D3" s="9" t="s">
        <v>434</v>
      </c>
      <c r="G3" t="s">
        <v>462</v>
      </c>
      <c r="H3" t="s">
        <v>463</v>
      </c>
      <c r="I3" t="s">
        <v>464</v>
      </c>
      <c r="J3" t="s">
        <v>465</v>
      </c>
      <c r="K3" t="s">
        <v>466</v>
      </c>
      <c r="L3" t="s">
        <v>467</v>
      </c>
      <c r="M3" t="s">
        <v>468</v>
      </c>
      <c r="N3" t="s">
        <v>469</v>
      </c>
      <c r="O3" t="s">
        <v>470</v>
      </c>
      <c r="P3" t="s">
        <v>471</v>
      </c>
    </row>
    <row r="4" spans="1:16" ht="15" customHeight="1">
      <c r="A4" s="10" t="s">
        <v>435</v>
      </c>
      <c r="B4" s="11">
        <v>0</v>
      </c>
      <c r="C4" s="10" t="s">
        <v>436</v>
      </c>
      <c r="D4" s="10" t="s">
        <v>437</v>
      </c>
      <c r="G4">
        <v>-1</v>
      </c>
      <c r="H4">
        <v>1.2246467991473532E-16</v>
      </c>
      <c r="I4">
        <v>-0.80901699437494734</v>
      </c>
      <c r="J4">
        <v>0.58778525229247325</v>
      </c>
      <c r="K4">
        <v>-0.30901699437494734</v>
      </c>
      <c r="L4">
        <v>0.95105651629515364</v>
      </c>
      <c r="M4">
        <v>0.30901699437494745</v>
      </c>
      <c r="N4">
        <v>0.95105651629515353</v>
      </c>
      <c r="O4" t="e">
        <f>IF(ISNUMBER(Dashboard!H13),0,NA())</f>
        <v>#N/A</v>
      </c>
      <c r="P4" t="e">
        <f>IF(ISNUMBER(Dashboard!H13),0,NA())</f>
        <v>#N/A</v>
      </c>
    </row>
    <row r="5" spans="1:16" ht="30" customHeight="1">
      <c r="A5" s="10" t="s">
        <v>438</v>
      </c>
      <c r="B5" s="11">
        <v>0.5</v>
      </c>
      <c r="C5" s="10" t="s">
        <v>439</v>
      </c>
      <c r="D5" s="10" t="s">
        <v>440</v>
      </c>
      <c r="G5">
        <v>-0.9997806834748455</v>
      </c>
      <c r="H5">
        <v>2.094241988335711E-2</v>
      </c>
      <c r="I5">
        <v>-0.79652991802419615</v>
      </c>
      <c r="J5">
        <v>0.60459911486237494</v>
      </c>
      <c r="K5">
        <v>-0.28903179694447129</v>
      </c>
      <c r="L5">
        <v>0.95731949753206735</v>
      </c>
      <c r="M5">
        <v>0.34857204732181513</v>
      </c>
      <c r="N5">
        <v>0.93728198949189157</v>
      </c>
      <c r="O5" t="e">
        <f>IF(ISNUMBER(Dashboard!H13),0.88*COS(PI()*(1-Dashboard!H13)),NA())</f>
        <v>#N/A</v>
      </c>
      <c r="P5" t="e">
        <f>IF(ISNUMBER(Dashboard!H13),0.88*SIN(PI()*(1-Dashboard!H13)),NA())</f>
        <v>#N/A</v>
      </c>
    </row>
    <row r="6" spans="1:16" ht="15" customHeight="1">
      <c r="A6" s="10" t="s">
        <v>441</v>
      </c>
      <c r="B6" s="11">
        <v>1</v>
      </c>
      <c r="C6" s="10" t="s">
        <v>442</v>
      </c>
      <c r="D6" s="10" t="s">
        <v>443</v>
      </c>
      <c r="G6">
        <v>-0.99912283009885838</v>
      </c>
      <c r="H6">
        <v>4.187565372919981E-2</v>
      </c>
      <c r="I6">
        <v>-0.78369345732583973</v>
      </c>
      <c r="J6">
        <v>0.62114778027831052</v>
      </c>
      <c r="K6">
        <v>-0.26891982061526559</v>
      </c>
      <c r="L6">
        <v>0.96316256679765822</v>
      </c>
      <c r="M6">
        <v>0.38751558645210271</v>
      </c>
      <c r="N6">
        <v>0.92186315158850063</v>
      </c>
    </row>
    <row r="7" spans="1:16" ht="15" customHeight="1">
      <c r="A7" s="10" t="s">
        <v>444</v>
      </c>
      <c r="B7" s="11">
        <v>0.75</v>
      </c>
      <c r="C7" s="10" t="s">
        <v>445</v>
      </c>
      <c r="D7" s="10" t="s">
        <v>446</v>
      </c>
      <c r="G7">
        <v>-0.99802672842827156</v>
      </c>
      <c r="H7">
        <v>6.2790519529313582E-2</v>
      </c>
      <c r="I7">
        <v>-0.77051324277578914</v>
      </c>
      <c r="J7">
        <v>0.63742398974868986</v>
      </c>
      <c r="K7">
        <v>-0.24868988716485463</v>
      </c>
      <c r="L7">
        <v>0.96858316112863119</v>
      </c>
      <c r="M7">
        <v>0.42577929156507266</v>
      </c>
      <c r="N7">
        <v>0.90482705246601958</v>
      </c>
      <c r="O7" t="s">
        <v>472</v>
      </c>
    </row>
    <row r="8" spans="1:16" ht="15" customHeight="1">
      <c r="A8" s="10" t="s">
        <v>447</v>
      </c>
      <c r="B8" s="10"/>
      <c r="C8" s="10" t="s">
        <v>448</v>
      </c>
      <c r="D8" s="10" t="s">
        <v>449</v>
      </c>
      <c r="G8">
        <v>-0.99649285924950437</v>
      </c>
      <c r="H8">
        <v>8.3677843332315288E-2</v>
      </c>
      <c r="I8">
        <v>-0.75699505565175629</v>
      </c>
      <c r="J8">
        <v>0.6534206039901056</v>
      </c>
      <c r="K8">
        <v>-0.22835087011065533</v>
      </c>
      <c r="L8">
        <v>0.9735789028731604</v>
      </c>
      <c r="M8">
        <v>0.46329603511986178</v>
      </c>
      <c r="N8">
        <v>0.88620357923121473</v>
      </c>
    </row>
    <row r="9" spans="1:16" ht="15">
      <c r="G9">
        <v>-0.99452189536827329</v>
      </c>
      <c r="H9">
        <v>0.10452846326765373</v>
      </c>
      <c r="I9">
        <v>-0.74314482547739413</v>
      </c>
      <c r="J9">
        <v>0.66913060635885846</v>
      </c>
      <c r="K9">
        <v>-0.20791169081775912</v>
      </c>
      <c r="L9">
        <v>0.97814760073380569</v>
      </c>
      <c r="M9">
        <v>0.49999999999999989</v>
      </c>
      <c r="N9">
        <v>0.86602540378443871</v>
      </c>
    </row>
    <row r="10" spans="1:16" ht="15">
      <c r="G10">
        <v>-0.99211470131447776</v>
      </c>
      <c r="H10">
        <v>0.12533323356430454</v>
      </c>
      <c r="I10">
        <v>-0.72896862742141133</v>
      </c>
      <c r="J10">
        <v>0.68454710592868884</v>
      </c>
      <c r="K10">
        <v>-0.18738131458572482</v>
      </c>
      <c r="L10">
        <v>0.98228725072868861</v>
      </c>
      <c r="M10">
        <v>0.53582679497899655</v>
      </c>
      <c r="N10">
        <v>0.84432792550201508</v>
      </c>
    </row>
    <row r="11" spans="1:16" ht="15">
      <c r="A11" s="4" t="s">
        <v>450</v>
      </c>
      <c r="B11" s="60" t="s">
        <v>451</v>
      </c>
      <c r="C11" s="43"/>
      <c r="D11" s="43"/>
      <c r="G11">
        <v>-0.98927233296298833</v>
      </c>
      <c r="H11">
        <v>0.14608302856241151</v>
      </c>
      <c r="I11">
        <v>-0.71447267963280314</v>
      </c>
      <c r="J11">
        <v>0.69966334051336565</v>
      </c>
      <c r="K11">
        <v>-0.16676874671610223</v>
      </c>
      <c r="L11">
        <v>0.98599603707050498</v>
      </c>
      <c r="M11">
        <v>0.57071356768443182</v>
      </c>
      <c r="N11">
        <v>0.82114920913370393</v>
      </c>
    </row>
    <row r="12" spans="1:16" ht="15">
      <c r="G12">
        <v>-0.98599603707050487</v>
      </c>
      <c r="H12">
        <v>0.16676874671610262</v>
      </c>
      <c r="I12">
        <v>-0.69966334051336521</v>
      </c>
      <c r="J12">
        <v>0.71447267963280359</v>
      </c>
      <c r="K12">
        <v>-0.14608302856241154</v>
      </c>
      <c r="L12">
        <v>0.98927233296298833</v>
      </c>
      <c r="M12">
        <v>0.60459911486237494</v>
      </c>
      <c r="N12">
        <v>0.79652991802419626</v>
      </c>
    </row>
    <row r="13" spans="1:16" ht="15">
      <c r="G13">
        <v>-0.98228725072868861</v>
      </c>
      <c r="H13">
        <v>0.18738131458572502</v>
      </c>
      <c r="I13">
        <v>-0.68454710592868873</v>
      </c>
      <c r="J13">
        <v>0.72896862742141144</v>
      </c>
      <c r="K13">
        <v>-0.12533323356430437</v>
      </c>
      <c r="L13">
        <v>0.99211470131447776</v>
      </c>
      <c r="M13">
        <v>0.63742398974868963</v>
      </c>
      <c r="N13">
        <v>0.77051324277578925</v>
      </c>
    </row>
    <row r="14" spans="1:16" ht="15">
      <c r="G14">
        <v>-0.97814760073380569</v>
      </c>
      <c r="H14">
        <v>0.20791169081775931</v>
      </c>
      <c r="I14">
        <v>-0.66913060635885824</v>
      </c>
      <c r="J14">
        <v>0.74314482547739424</v>
      </c>
      <c r="K14">
        <v>-0.10452846326765333</v>
      </c>
      <c r="L14">
        <v>0.9945218953682734</v>
      </c>
      <c r="M14">
        <v>0.66913060635885813</v>
      </c>
      <c r="N14">
        <v>0.74314482547739436</v>
      </c>
    </row>
    <row r="15" spans="1:16" ht="15">
      <c r="G15">
        <v>-0.97357890287316029</v>
      </c>
      <c r="H15">
        <v>0.22835087011065575</v>
      </c>
      <c r="I15">
        <v>-0.65342060399010549</v>
      </c>
      <c r="J15">
        <v>0.7569950556517564</v>
      </c>
      <c r="K15">
        <v>-8.367784333231533E-2</v>
      </c>
      <c r="L15">
        <v>0.99649285924950437</v>
      </c>
      <c r="M15">
        <v>0.69966334051336532</v>
      </c>
      <c r="N15">
        <v>0.71447267963280359</v>
      </c>
    </row>
    <row r="16" spans="1:16" ht="15">
      <c r="G16">
        <v>-0.96858316112863097</v>
      </c>
      <c r="H16">
        <v>0.24868988716485524</v>
      </c>
      <c r="I16">
        <v>-0.63742398974868975</v>
      </c>
      <c r="J16">
        <v>0.77051324277578925</v>
      </c>
      <c r="K16">
        <v>-6.2790519529313402E-2</v>
      </c>
      <c r="L16">
        <v>0.99802672842827156</v>
      </c>
      <c r="M16">
        <v>0.72896862742141155</v>
      </c>
      <c r="N16">
        <v>0.68454710592868862</v>
      </c>
    </row>
    <row r="17" spans="7:14" ht="15">
      <c r="G17">
        <v>-0.9631625667976581</v>
      </c>
      <c r="H17">
        <v>0.26891982061526576</v>
      </c>
      <c r="I17">
        <v>-0.6211477802783103</v>
      </c>
      <c r="J17">
        <v>0.78369345732583984</v>
      </c>
      <c r="K17">
        <v>-4.1875653729199401E-2</v>
      </c>
      <c r="L17">
        <v>0.99912283009885838</v>
      </c>
      <c r="M17">
        <v>0.7569950556517564</v>
      </c>
      <c r="N17">
        <v>0.65342060399010538</v>
      </c>
    </row>
    <row r="18" spans="7:14" ht="15">
      <c r="G18">
        <v>-0.95731949753206724</v>
      </c>
      <c r="H18">
        <v>0.28903179694447168</v>
      </c>
      <c r="I18">
        <v>-0.60459911486237483</v>
      </c>
      <c r="J18">
        <v>0.79652991802419637</v>
      </c>
      <c r="K18">
        <v>-2.0942419883356704E-2</v>
      </c>
      <c r="L18">
        <v>0.9997806834748455</v>
      </c>
      <c r="M18">
        <v>0.78369345732583973</v>
      </c>
      <c r="N18">
        <v>0.62114778027831052</v>
      </c>
    </row>
    <row r="19" spans="7:14" ht="15">
      <c r="G19">
        <v>-0.95105651629515353</v>
      </c>
      <c r="H19">
        <v>0.30901699437494751</v>
      </c>
      <c r="I19">
        <v>-0.58778525229247303</v>
      </c>
      <c r="J19">
        <v>0.80901699437494745</v>
      </c>
      <c r="K19">
        <v>6.123233995736766E-17</v>
      </c>
      <c r="L19">
        <v>1</v>
      </c>
      <c r="M19">
        <v>0.80901699437494745</v>
      </c>
      <c r="N19">
        <v>0.58778525229247303</v>
      </c>
    </row>
    <row r="20" spans="7:14" ht="15">
      <c r="G20">
        <v>-0.944376370237481</v>
      </c>
      <c r="H20">
        <v>0.3288666467385834</v>
      </c>
      <c r="I20">
        <v>-0.5707135676844316</v>
      </c>
      <c r="J20">
        <v>0.82114920913370404</v>
      </c>
      <c r="K20">
        <v>2.0942419883357051E-2</v>
      </c>
      <c r="L20">
        <v>0.9997806834748455</v>
      </c>
      <c r="M20">
        <v>0.83292124071009954</v>
      </c>
      <c r="N20">
        <v>0.55339154924334399</v>
      </c>
    </row>
    <row r="21" spans="7:14" ht="15">
      <c r="G21">
        <v>-0.93728198949189145</v>
      </c>
      <c r="H21">
        <v>0.34857204732181535</v>
      </c>
      <c r="I21">
        <v>-0.55339154924334399</v>
      </c>
      <c r="J21">
        <v>0.83292124071009954</v>
      </c>
      <c r="K21">
        <v>4.1875653729199526E-2</v>
      </c>
      <c r="L21">
        <v>0.99912283009885838</v>
      </c>
      <c r="M21">
        <v>0.85536426016050671</v>
      </c>
      <c r="N21">
        <v>0.51802700937313018</v>
      </c>
    </row>
    <row r="22" spans="7:14" ht="15">
      <c r="G22">
        <v>-0.92977648588825135</v>
      </c>
      <c r="H22">
        <v>0.36812455268467814</v>
      </c>
      <c r="I22">
        <v>-0.53582679497899643</v>
      </c>
      <c r="J22">
        <v>0.84432792550201519</v>
      </c>
      <c r="K22">
        <v>6.2790519529313527E-2</v>
      </c>
      <c r="L22">
        <v>0.99802672842827156</v>
      </c>
      <c r="M22">
        <v>0.87630668004386358</v>
      </c>
      <c r="N22">
        <v>0.48175367410171532</v>
      </c>
    </row>
    <row r="23" spans="7:14" ht="15">
      <c r="G23">
        <v>-0.92186315158850041</v>
      </c>
      <c r="H23">
        <v>0.38751558645210316</v>
      </c>
      <c r="I23">
        <v>-0.51802700937313007</v>
      </c>
      <c r="J23">
        <v>0.85536426016050671</v>
      </c>
      <c r="K23">
        <v>8.3677843332315441E-2</v>
      </c>
      <c r="L23">
        <v>0.99649285924950437</v>
      </c>
      <c r="M23">
        <v>0.89571176023941279</v>
      </c>
      <c r="N23">
        <v>0.44463517918492762</v>
      </c>
    </row>
    <row r="24" spans="7:14" ht="15">
      <c r="G24">
        <v>-0.91354545764260098</v>
      </c>
      <c r="H24">
        <v>0.40673664307580004</v>
      </c>
      <c r="I24">
        <v>-0.49999999999999978</v>
      </c>
      <c r="J24">
        <v>0.86602540378443871</v>
      </c>
      <c r="K24">
        <v>0.10452846326765346</v>
      </c>
      <c r="L24">
        <v>0.99452189536827329</v>
      </c>
      <c r="M24">
        <v>0.91354545764260098</v>
      </c>
      <c r="N24">
        <v>0.40673664307580015</v>
      </c>
    </row>
    <row r="25" spans="7:14" ht="15">
      <c r="G25">
        <v>-0.90482705246601935</v>
      </c>
      <c r="H25">
        <v>0.42577929156507288</v>
      </c>
      <c r="I25">
        <v>-0.48175367410171505</v>
      </c>
      <c r="J25">
        <v>0.87630668004386369</v>
      </c>
      <c r="K25">
        <v>0.12533323356430448</v>
      </c>
      <c r="L25">
        <v>0.99211470131447776</v>
      </c>
      <c r="M25">
        <v>0.92977648588825146</v>
      </c>
      <c r="N25">
        <v>0.36812455268467792</v>
      </c>
    </row>
    <row r="26" spans="7:14" ht="15">
      <c r="G26">
        <v>-0.89571176023941268</v>
      </c>
      <c r="H26">
        <v>0.44463517918492779</v>
      </c>
      <c r="I26">
        <v>-0.4632960351198615</v>
      </c>
      <c r="J26">
        <v>0.88620357923121484</v>
      </c>
      <c r="K26">
        <v>0.14608302856241165</v>
      </c>
      <c r="L26">
        <v>0.98927233296298833</v>
      </c>
      <c r="M26">
        <v>0.944376370237481</v>
      </c>
      <c r="N26">
        <v>0.32886664673858329</v>
      </c>
    </row>
    <row r="27" spans="7:14" ht="15">
      <c r="G27">
        <v>-0.88620357923121473</v>
      </c>
      <c r="H27">
        <v>0.46329603511986162</v>
      </c>
      <c r="I27">
        <v>-0.44463517918492723</v>
      </c>
      <c r="J27">
        <v>0.89571176023941301</v>
      </c>
      <c r="K27">
        <v>0.16676874671610234</v>
      </c>
      <c r="L27">
        <v>0.98599603707050487</v>
      </c>
      <c r="M27">
        <v>0.95731949753206735</v>
      </c>
      <c r="N27">
        <v>0.2890317969444714</v>
      </c>
    </row>
    <row r="28" spans="7:14" ht="15">
      <c r="G28">
        <v>-0.87630668004386347</v>
      </c>
      <c r="H28">
        <v>0.4817536741017156</v>
      </c>
      <c r="I28">
        <v>-0.42577929156507233</v>
      </c>
      <c r="J28">
        <v>0.90482705246601969</v>
      </c>
      <c r="K28">
        <v>0.18738131458572493</v>
      </c>
      <c r="L28">
        <v>0.98228725072868861</v>
      </c>
      <c r="M28">
        <v>0.96858316112863119</v>
      </c>
      <c r="N28">
        <v>0.24868988716485463</v>
      </c>
    </row>
    <row r="29" spans="7:14" ht="15">
      <c r="G29">
        <v>-0.86602540378443871</v>
      </c>
      <c r="H29">
        <v>0.49999999999999994</v>
      </c>
      <c r="I29">
        <v>-0.4067366430758001</v>
      </c>
      <c r="J29">
        <v>0.91354545764260098</v>
      </c>
      <c r="K29">
        <v>0.20791169081775923</v>
      </c>
      <c r="L29">
        <v>0.97814760073380569</v>
      </c>
      <c r="M29">
        <v>0.97814760073380569</v>
      </c>
      <c r="N29">
        <v>0.20791169081775929</v>
      </c>
    </row>
    <row r="30" spans="7:14" ht="15">
      <c r="G30">
        <v>-0.8553642601605066</v>
      </c>
      <c r="H30">
        <v>0.51802700937313018</v>
      </c>
      <c r="I30">
        <v>-0.38751558645210299</v>
      </c>
      <c r="J30">
        <v>0.92186315158850052</v>
      </c>
      <c r="K30">
        <v>0.22835087011065588</v>
      </c>
      <c r="L30">
        <v>0.97357890287316018</v>
      </c>
      <c r="M30">
        <v>0.98599603707050487</v>
      </c>
      <c r="N30">
        <v>0.16676874671610231</v>
      </c>
    </row>
    <row r="31" spans="7:14" ht="15">
      <c r="G31">
        <v>-0.84432792550201485</v>
      </c>
      <c r="H31">
        <v>0.53582679497899699</v>
      </c>
      <c r="I31">
        <v>-0.36812455268467797</v>
      </c>
      <c r="J31">
        <v>0.92977648588825146</v>
      </c>
      <c r="K31">
        <v>0.24868988716485474</v>
      </c>
      <c r="L31">
        <v>0.96858316112863108</v>
      </c>
      <c r="M31">
        <v>0.99211470131447776</v>
      </c>
      <c r="N31">
        <v>0.12533323356430437</v>
      </c>
    </row>
    <row r="32" spans="7:14" ht="15">
      <c r="G32">
        <v>-0.83292124071009943</v>
      </c>
      <c r="H32">
        <v>0.55339154924334411</v>
      </c>
      <c r="I32">
        <v>-0.34857204732181502</v>
      </c>
      <c r="J32">
        <v>0.93728198949189157</v>
      </c>
      <c r="K32">
        <v>0.2689198206152657</v>
      </c>
      <c r="L32">
        <v>0.96316256679765822</v>
      </c>
      <c r="M32">
        <v>0.99649285924950437</v>
      </c>
      <c r="N32">
        <v>8.367784333231533E-2</v>
      </c>
    </row>
    <row r="33" spans="7:14" ht="15">
      <c r="G33">
        <v>-0.82114920913370404</v>
      </c>
      <c r="H33">
        <v>0.57071356768443171</v>
      </c>
      <c r="I33">
        <v>-0.32886664673858318</v>
      </c>
      <c r="J33">
        <v>0.94437637023748111</v>
      </c>
      <c r="K33">
        <v>0.2890317969444714</v>
      </c>
      <c r="L33">
        <v>0.95731949753206735</v>
      </c>
      <c r="M33">
        <v>0.99912283009885838</v>
      </c>
      <c r="N33">
        <v>4.1875653729199547E-2</v>
      </c>
    </row>
    <row r="34" spans="7:14" ht="15">
      <c r="G34">
        <v>-0.80901699437494734</v>
      </c>
      <c r="H34">
        <v>0.58778525229247325</v>
      </c>
      <c r="I34">
        <v>-0.30901699437494734</v>
      </c>
      <c r="J34">
        <v>0.95105651629515364</v>
      </c>
      <c r="K34">
        <v>0.30901699437494745</v>
      </c>
      <c r="L34">
        <v>0.95105651629515353</v>
      </c>
      <c r="M34">
        <v>1</v>
      </c>
      <c r="N34">
        <v>0</v>
      </c>
    </row>
  </sheetData>
  <sheetProtection algorithmName="SHA-512" hashValue="lV+CIlJMnnVO1DLYBEUz7BMSgIiZB9SeCZ0mkPMpdhh4KvyXJmDcj57QH2Uer0Wnp4OVMC1IHFB5gSEiDhI5wg==" saltValue="f2MUI2e71+vNlAYAfqqC8w==" spinCount="100000" sheet="1" objects="1" scenarios="1"/>
  <mergeCells count="3">
    <mergeCell ref="A1:D1"/>
    <mergeCell ref="A2:D2"/>
    <mergeCell ref="B11:D11"/>
  </mergeCells>
  <pageMargins left="0.75" right="0.75" top="1" bottom="1" header="0.5" footer="0.5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9395D"/>
  </sheetPr>
  <dimension ref="A1:J119"/>
  <sheetViews>
    <sheetView showGridLines="0" zoomScaleNormal="100" workbookViewId="0">
      <pane ySplit="13" topLeftCell="A14" activePane="bottomLeft" state="frozen"/>
      <selection pane="bottomLeft" activeCell="B12" sqref="B12"/>
    </sheetView>
  </sheetViews>
  <sheetFormatPr baseColWidth="10" defaultColWidth="8.83203125" defaultRowHeight="15"/>
  <cols>
    <col min="1" max="1" width="9" customWidth="1"/>
    <col min="2" max="2" width="52" customWidth="1"/>
    <col min="3" max="3" width="40" customWidth="1"/>
    <col min="4" max="5" width="12" customWidth="1"/>
    <col min="6" max="7" width="18" customWidth="1"/>
    <col min="8" max="8" width="20" customWidth="1"/>
    <col min="9" max="9" width="31" customWidth="1"/>
    <col min="10" max="10" width="72" customWidth="1"/>
  </cols>
  <sheetData>
    <row r="1" spans="1:10">
      <c r="A1" s="28"/>
      <c r="B1" s="28"/>
      <c r="C1" s="28"/>
      <c r="D1" s="28"/>
      <c r="E1" s="28"/>
      <c r="F1" s="28"/>
      <c r="G1" s="28"/>
      <c r="H1" s="28"/>
      <c r="I1" s="28"/>
      <c r="J1" s="28"/>
    </row>
    <row r="2" spans="1:10" ht="20">
      <c r="A2" s="65" t="s">
        <v>473</v>
      </c>
      <c r="B2" s="65"/>
      <c r="C2" s="65"/>
      <c r="D2" s="65"/>
      <c r="E2" s="65"/>
      <c r="F2" s="65"/>
      <c r="G2" s="65"/>
      <c r="H2" s="65"/>
      <c r="I2" s="65"/>
      <c r="J2" s="65"/>
    </row>
    <row r="3" spans="1:10">
      <c r="A3" s="28" t="s">
        <v>838</v>
      </c>
      <c r="B3" s="28"/>
      <c r="C3" s="28"/>
      <c r="D3" s="28"/>
      <c r="E3" s="28"/>
      <c r="F3" s="28"/>
      <c r="G3" s="28"/>
      <c r="H3" s="28"/>
      <c r="I3" s="28"/>
      <c r="J3" s="28"/>
    </row>
    <row r="4" spans="1:10">
      <c r="A4" s="28"/>
      <c r="B4" s="28"/>
      <c r="C4" s="28"/>
      <c r="D4" s="28"/>
      <c r="E4" s="28"/>
      <c r="F4" s="28"/>
      <c r="G4" s="28"/>
      <c r="H4" s="28"/>
      <c r="I4" s="28"/>
      <c r="J4" s="28"/>
    </row>
    <row r="5" spans="1:10">
      <c r="A5" s="28"/>
      <c r="B5" s="66" t="s">
        <v>474</v>
      </c>
      <c r="C5" s="29">
        <v>258</v>
      </c>
      <c r="D5" s="28"/>
      <c r="E5" s="67" t="s">
        <v>475</v>
      </c>
      <c r="F5" s="67"/>
      <c r="G5" s="29">
        <v>1549</v>
      </c>
      <c r="H5" s="28"/>
      <c r="I5" s="28"/>
      <c r="J5" s="28"/>
    </row>
    <row r="6" spans="1:10">
      <c r="A6" s="28"/>
      <c r="B6" s="66" t="s">
        <v>476</v>
      </c>
      <c r="C6" s="28">
        <v>100</v>
      </c>
      <c r="D6" s="28"/>
      <c r="E6" s="28"/>
      <c r="F6" s="28"/>
      <c r="G6" s="28"/>
      <c r="H6" s="28"/>
      <c r="I6" s="28"/>
      <c r="J6" s="28"/>
    </row>
    <row r="7" spans="1:10">
      <c r="A7" s="28"/>
      <c r="B7" s="28"/>
      <c r="C7" s="28"/>
      <c r="D7" s="28"/>
      <c r="E7" s="28"/>
      <c r="F7" s="28"/>
      <c r="G7" s="28"/>
      <c r="H7" s="28"/>
      <c r="I7" s="28"/>
      <c r="J7" s="28"/>
    </row>
    <row r="8" spans="1:10">
      <c r="A8" s="28"/>
      <c r="B8" s="28" t="s">
        <v>477</v>
      </c>
      <c r="C8" s="28"/>
      <c r="D8" s="28"/>
      <c r="E8" s="28"/>
      <c r="F8" s="28"/>
      <c r="G8" s="28"/>
      <c r="H8" s="28"/>
      <c r="I8" s="28"/>
      <c r="J8" s="28"/>
    </row>
    <row r="9" spans="1:10">
      <c r="A9" s="28"/>
      <c r="B9" s="28" t="s">
        <v>478</v>
      </c>
      <c r="C9" s="28"/>
      <c r="D9" s="28"/>
      <c r="E9" s="28"/>
      <c r="F9" s="28"/>
      <c r="G9" s="28"/>
      <c r="H9" s="28"/>
      <c r="I9" s="28"/>
      <c r="J9" s="28"/>
    </row>
    <row r="10" spans="1:10">
      <c r="A10" s="28"/>
      <c r="B10" s="28" t="s">
        <v>479</v>
      </c>
      <c r="C10" s="28"/>
      <c r="D10" s="28"/>
      <c r="E10" s="28"/>
      <c r="F10" s="28"/>
      <c r="G10" s="28"/>
      <c r="H10" s="28"/>
      <c r="I10" s="28"/>
      <c r="J10" s="28"/>
    </row>
    <row r="11" spans="1:10">
      <c r="A11" s="28"/>
      <c r="B11" s="28" t="s">
        <v>480</v>
      </c>
      <c r="C11" s="28"/>
      <c r="D11" s="28"/>
      <c r="E11" s="28"/>
      <c r="F11" s="28"/>
      <c r="G11" s="28"/>
      <c r="H11" s="28"/>
      <c r="I11" s="28"/>
      <c r="J11" s="28"/>
    </row>
    <row r="12" spans="1:10">
      <c r="A12" s="28"/>
      <c r="B12" s="28"/>
      <c r="C12" s="28"/>
      <c r="D12" s="28"/>
      <c r="E12" s="28"/>
      <c r="F12" s="28"/>
      <c r="G12" s="28"/>
      <c r="H12" s="28"/>
      <c r="I12" s="28"/>
      <c r="J12" s="28"/>
    </row>
    <row r="13" spans="1:10" ht="32" customHeight="1">
      <c r="A13" s="30" t="s">
        <v>2</v>
      </c>
      <c r="B13" s="30" t="s">
        <v>481</v>
      </c>
      <c r="C13" s="30" t="s">
        <v>482</v>
      </c>
      <c r="D13" s="30" t="s">
        <v>483</v>
      </c>
      <c r="E13" s="30" t="s">
        <v>484</v>
      </c>
      <c r="F13" s="30" t="s">
        <v>485</v>
      </c>
      <c r="G13" s="30" t="s">
        <v>486</v>
      </c>
      <c r="H13" s="30" t="s">
        <v>487</v>
      </c>
      <c r="I13" s="30" t="s">
        <v>488</v>
      </c>
      <c r="J13" s="30" t="s">
        <v>489</v>
      </c>
    </row>
    <row r="14" spans="1:10" ht="54" customHeight="1">
      <c r="A14" s="28" t="s">
        <v>490</v>
      </c>
      <c r="B14" s="32" t="s">
        <v>491</v>
      </c>
      <c r="C14" s="32" t="s">
        <v>492</v>
      </c>
      <c r="D14" s="34">
        <v>400</v>
      </c>
      <c r="E14" s="34">
        <v>600</v>
      </c>
      <c r="F14" s="36">
        <f t="shared" ref="F14:F45" si="0">ROUND(D14*$C$5*1,2)</f>
        <v>103200</v>
      </c>
      <c r="G14" s="36">
        <f t="shared" ref="G14:G45" si="1">ROUND(E14*$G$5*1,2)</f>
        <v>929400</v>
      </c>
      <c r="H14" s="32" t="s">
        <v>493</v>
      </c>
      <c r="I14" s="32" t="s">
        <v>494</v>
      </c>
      <c r="J14" s="32"/>
    </row>
    <row r="15" spans="1:10" ht="54" customHeight="1">
      <c r="A15" s="31" t="s">
        <v>495</v>
      </c>
      <c r="B15" s="33" t="s">
        <v>387</v>
      </c>
      <c r="C15" s="33" t="s">
        <v>496</v>
      </c>
      <c r="D15" s="35">
        <v>400</v>
      </c>
      <c r="E15" s="35">
        <v>600</v>
      </c>
      <c r="F15" s="37">
        <f t="shared" si="0"/>
        <v>103200</v>
      </c>
      <c r="G15" s="37">
        <f t="shared" si="1"/>
        <v>929400</v>
      </c>
      <c r="H15" s="33" t="s">
        <v>493</v>
      </c>
      <c r="I15" s="33" t="s">
        <v>494</v>
      </c>
      <c r="J15" s="33" t="s">
        <v>497</v>
      </c>
    </row>
    <row r="16" spans="1:10" ht="54" customHeight="1">
      <c r="A16" s="28" t="s">
        <v>498</v>
      </c>
      <c r="B16" s="32" t="s">
        <v>499</v>
      </c>
      <c r="C16" s="32" t="s">
        <v>500</v>
      </c>
      <c r="D16" s="34">
        <v>600</v>
      </c>
      <c r="E16" s="34">
        <v>1200</v>
      </c>
      <c r="F16" s="36">
        <f t="shared" si="0"/>
        <v>154800</v>
      </c>
      <c r="G16" s="36">
        <f t="shared" si="1"/>
        <v>1858800</v>
      </c>
      <c r="H16" s="32" t="s">
        <v>493</v>
      </c>
      <c r="I16" s="32" t="s">
        <v>501</v>
      </c>
      <c r="J16" s="32" t="s">
        <v>502</v>
      </c>
    </row>
    <row r="17" spans="1:10" ht="54" customHeight="1">
      <c r="A17" s="31" t="s">
        <v>503</v>
      </c>
      <c r="B17" s="33" t="s">
        <v>504</v>
      </c>
      <c r="C17" s="33" t="s">
        <v>505</v>
      </c>
      <c r="D17" s="35">
        <v>200</v>
      </c>
      <c r="E17" s="35">
        <v>500</v>
      </c>
      <c r="F17" s="37">
        <f t="shared" si="0"/>
        <v>51600</v>
      </c>
      <c r="G17" s="37">
        <f t="shared" si="1"/>
        <v>774500</v>
      </c>
      <c r="H17" s="33" t="s">
        <v>493</v>
      </c>
      <c r="I17" s="33" t="s">
        <v>506</v>
      </c>
      <c r="J17" s="33" t="s">
        <v>507</v>
      </c>
    </row>
    <row r="18" spans="1:10" ht="54" customHeight="1">
      <c r="A18" s="28" t="s">
        <v>508</v>
      </c>
      <c r="B18" s="32" t="s">
        <v>509</v>
      </c>
      <c r="C18" s="32" t="s">
        <v>510</v>
      </c>
      <c r="D18" s="34">
        <v>450</v>
      </c>
      <c r="E18" s="34">
        <v>1000</v>
      </c>
      <c r="F18" s="36">
        <f t="shared" si="0"/>
        <v>116100</v>
      </c>
      <c r="G18" s="36">
        <f t="shared" si="1"/>
        <v>1549000</v>
      </c>
      <c r="H18" s="32" t="s">
        <v>493</v>
      </c>
      <c r="I18" s="32" t="s">
        <v>511</v>
      </c>
      <c r="J18" s="32"/>
    </row>
    <row r="19" spans="1:10" ht="54" customHeight="1">
      <c r="A19" s="31" t="s">
        <v>512</v>
      </c>
      <c r="B19" s="33" t="s">
        <v>513</v>
      </c>
      <c r="C19" s="33" t="s">
        <v>514</v>
      </c>
      <c r="D19" s="35">
        <v>500</v>
      </c>
      <c r="E19" s="35">
        <v>900</v>
      </c>
      <c r="F19" s="37">
        <f t="shared" si="0"/>
        <v>129000</v>
      </c>
      <c r="G19" s="37">
        <f t="shared" si="1"/>
        <v>1394100</v>
      </c>
      <c r="H19" s="33" t="s">
        <v>493</v>
      </c>
      <c r="I19" s="33" t="s">
        <v>515</v>
      </c>
      <c r="J19" s="33"/>
    </row>
    <row r="20" spans="1:10" ht="54" customHeight="1">
      <c r="A20" s="28" t="s">
        <v>516</v>
      </c>
      <c r="B20" s="32" t="s">
        <v>517</v>
      </c>
      <c r="C20" s="32" t="s">
        <v>518</v>
      </c>
      <c r="D20" s="34">
        <v>600</v>
      </c>
      <c r="E20" s="34">
        <v>1200</v>
      </c>
      <c r="F20" s="36">
        <f t="shared" si="0"/>
        <v>154800</v>
      </c>
      <c r="G20" s="36">
        <f t="shared" si="1"/>
        <v>1858800</v>
      </c>
      <c r="H20" s="32" t="s">
        <v>493</v>
      </c>
      <c r="I20" s="32" t="s">
        <v>515</v>
      </c>
      <c r="J20" s="32"/>
    </row>
    <row r="21" spans="1:10" ht="54" customHeight="1">
      <c r="A21" s="31" t="s">
        <v>519</v>
      </c>
      <c r="B21" s="33" t="s">
        <v>520</v>
      </c>
      <c r="C21" s="33" t="s">
        <v>521</v>
      </c>
      <c r="D21" s="35">
        <v>100</v>
      </c>
      <c r="E21" s="35">
        <v>250</v>
      </c>
      <c r="F21" s="37">
        <f t="shared" si="0"/>
        <v>25800</v>
      </c>
      <c r="G21" s="37">
        <f t="shared" si="1"/>
        <v>387250</v>
      </c>
      <c r="H21" s="33" t="s">
        <v>493</v>
      </c>
      <c r="I21" s="33" t="s">
        <v>522</v>
      </c>
      <c r="J21" s="33" t="s">
        <v>523</v>
      </c>
    </row>
    <row r="22" spans="1:10" ht="54" customHeight="1">
      <c r="A22" s="28" t="s">
        <v>524</v>
      </c>
      <c r="B22" s="32" t="s">
        <v>525</v>
      </c>
      <c r="C22" s="32" t="s">
        <v>526</v>
      </c>
      <c r="D22" s="34">
        <v>400</v>
      </c>
      <c r="E22" s="34">
        <v>800</v>
      </c>
      <c r="F22" s="36">
        <f t="shared" si="0"/>
        <v>103200</v>
      </c>
      <c r="G22" s="36">
        <f t="shared" si="1"/>
        <v>1239200</v>
      </c>
      <c r="H22" s="32" t="s">
        <v>493</v>
      </c>
      <c r="I22" s="32" t="s">
        <v>527</v>
      </c>
      <c r="J22" s="32"/>
    </row>
    <row r="23" spans="1:10" ht="54" customHeight="1">
      <c r="A23" s="31" t="s">
        <v>528</v>
      </c>
      <c r="B23" s="33" t="s">
        <v>529</v>
      </c>
      <c r="C23" s="33" t="s">
        <v>530</v>
      </c>
      <c r="D23" s="35">
        <v>400</v>
      </c>
      <c r="E23" s="35">
        <v>600</v>
      </c>
      <c r="F23" s="37">
        <f t="shared" si="0"/>
        <v>103200</v>
      </c>
      <c r="G23" s="37">
        <f t="shared" si="1"/>
        <v>929400</v>
      </c>
      <c r="H23" s="33" t="s">
        <v>493</v>
      </c>
      <c r="I23" s="33" t="s">
        <v>531</v>
      </c>
      <c r="J23" s="33"/>
    </row>
    <row r="24" spans="1:10" ht="54" customHeight="1">
      <c r="A24" s="28" t="s">
        <v>532</v>
      </c>
      <c r="B24" s="32" t="s">
        <v>533</v>
      </c>
      <c r="C24" s="32" t="s">
        <v>534</v>
      </c>
      <c r="D24" s="34">
        <v>450</v>
      </c>
      <c r="E24" s="34">
        <v>750</v>
      </c>
      <c r="F24" s="36">
        <f t="shared" si="0"/>
        <v>116100</v>
      </c>
      <c r="G24" s="36">
        <f t="shared" si="1"/>
        <v>1161750</v>
      </c>
      <c r="H24" s="32" t="s">
        <v>493</v>
      </c>
      <c r="I24" s="32" t="s">
        <v>531</v>
      </c>
      <c r="J24" s="32"/>
    </row>
    <row r="25" spans="1:10" ht="54" customHeight="1">
      <c r="A25" s="31" t="s">
        <v>535</v>
      </c>
      <c r="B25" s="33" t="s">
        <v>536</v>
      </c>
      <c r="C25" s="33" t="s">
        <v>537</v>
      </c>
      <c r="D25" s="35">
        <v>500</v>
      </c>
      <c r="E25" s="35">
        <v>1000</v>
      </c>
      <c r="F25" s="37">
        <f t="shared" si="0"/>
        <v>129000</v>
      </c>
      <c r="G25" s="37">
        <f t="shared" si="1"/>
        <v>1549000</v>
      </c>
      <c r="H25" s="33" t="s">
        <v>493</v>
      </c>
      <c r="I25" s="33" t="s">
        <v>531</v>
      </c>
      <c r="J25" s="33"/>
    </row>
    <row r="26" spans="1:10" ht="54" customHeight="1">
      <c r="A26" s="28" t="s">
        <v>538</v>
      </c>
      <c r="B26" s="32" t="s">
        <v>539</v>
      </c>
      <c r="C26" s="32" t="s">
        <v>540</v>
      </c>
      <c r="D26" s="34">
        <v>100</v>
      </c>
      <c r="E26" s="34">
        <v>250</v>
      </c>
      <c r="F26" s="36">
        <f t="shared" si="0"/>
        <v>25800</v>
      </c>
      <c r="G26" s="36">
        <f t="shared" si="1"/>
        <v>387250</v>
      </c>
      <c r="H26" s="32" t="s">
        <v>493</v>
      </c>
      <c r="I26" s="32" t="s">
        <v>541</v>
      </c>
      <c r="J26" s="32" t="s">
        <v>542</v>
      </c>
    </row>
    <row r="27" spans="1:10" ht="54" customHeight="1">
      <c r="A27" s="31" t="s">
        <v>543</v>
      </c>
      <c r="B27" s="33" t="s">
        <v>544</v>
      </c>
      <c r="C27" s="33" t="s">
        <v>545</v>
      </c>
      <c r="D27" s="35">
        <v>400</v>
      </c>
      <c r="E27" s="35">
        <v>800</v>
      </c>
      <c r="F27" s="37">
        <f t="shared" si="0"/>
        <v>103200</v>
      </c>
      <c r="G27" s="37">
        <f t="shared" si="1"/>
        <v>1239200</v>
      </c>
      <c r="H27" s="33" t="s">
        <v>493</v>
      </c>
      <c r="I27" s="33" t="s">
        <v>546</v>
      </c>
      <c r="J27" s="33" t="s">
        <v>547</v>
      </c>
    </row>
    <row r="28" spans="1:10" ht="54" customHeight="1">
      <c r="A28" s="28" t="s">
        <v>548</v>
      </c>
      <c r="B28" s="32" t="s">
        <v>549</v>
      </c>
      <c r="C28" s="32" t="s">
        <v>550</v>
      </c>
      <c r="D28" s="34">
        <v>400</v>
      </c>
      <c r="E28" s="34">
        <v>800</v>
      </c>
      <c r="F28" s="36">
        <f t="shared" si="0"/>
        <v>103200</v>
      </c>
      <c r="G28" s="36">
        <f t="shared" si="1"/>
        <v>1239200</v>
      </c>
      <c r="H28" s="32" t="s">
        <v>493</v>
      </c>
      <c r="I28" s="32" t="s">
        <v>546</v>
      </c>
      <c r="J28" s="32" t="s">
        <v>551</v>
      </c>
    </row>
    <row r="29" spans="1:10" ht="54" customHeight="1">
      <c r="A29" s="31" t="s">
        <v>552</v>
      </c>
      <c r="B29" s="33" t="s">
        <v>553</v>
      </c>
      <c r="C29" s="33" t="s">
        <v>554</v>
      </c>
      <c r="D29" s="35">
        <v>150</v>
      </c>
      <c r="E29" s="35">
        <v>250</v>
      </c>
      <c r="F29" s="37">
        <f t="shared" si="0"/>
        <v>38700</v>
      </c>
      <c r="G29" s="37">
        <f t="shared" si="1"/>
        <v>387250</v>
      </c>
      <c r="H29" s="33" t="s">
        <v>493</v>
      </c>
      <c r="I29" s="33" t="s">
        <v>555</v>
      </c>
      <c r="J29" s="33"/>
    </row>
    <row r="30" spans="1:10" ht="54" customHeight="1">
      <c r="A30" s="28" t="s">
        <v>556</v>
      </c>
      <c r="B30" s="32" t="s">
        <v>557</v>
      </c>
      <c r="C30" s="32" t="s">
        <v>558</v>
      </c>
      <c r="D30" s="34">
        <v>150</v>
      </c>
      <c r="E30" s="34">
        <v>250</v>
      </c>
      <c r="F30" s="36">
        <f t="shared" si="0"/>
        <v>38700</v>
      </c>
      <c r="G30" s="36">
        <f t="shared" si="1"/>
        <v>387250</v>
      </c>
      <c r="H30" s="32" t="s">
        <v>493</v>
      </c>
      <c r="I30" s="32" t="s">
        <v>555</v>
      </c>
      <c r="J30" s="32"/>
    </row>
    <row r="31" spans="1:10" ht="54" customHeight="1">
      <c r="A31" s="31" t="s">
        <v>559</v>
      </c>
      <c r="B31" s="33" t="s">
        <v>560</v>
      </c>
      <c r="C31" s="33" t="s">
        <v>561</v>
      </c>
      <c r="D31" s="35">
        <v>150</v>
      </c>
      <c r="E31" s="35">
        <v>250</v>
      </c>
      <c r="F31" s="37">
        <f t="shared" si="0"/>
        <v>38700</v>
      </c>
      <c r="G31" s="37">
        <f t="shared" si="1"/>
        <v>387250</v>
      </c>
      <c r="H31" s="33" t="s">
        <v>493</v>
      </c>
      <c r="I31" s="33" t="s">
        <v>555</v>
      </c>
      <c r="J31" s="33"/>
    </row>
    <row r="32" spans="1:10" ht="54" customHeight="1">
      <c r="A32" s="28" t="s">
        <v>562</v>
      </c>
      <c r="B32" s="32" t="s">
        <v>563</v>
      </c>
      <c r="C32" s="32" t="s">
        <v>564</v>
      </c>
      <c r="D32" s="34">
        <v>200</v>
      </c>
      <c r="E32" s="34">
        <v>300</v>
      </c>
      <c r="F32" s="36">
        <f t="shared" si="0"/>
        <v>51600</v>
      </c>
      <c r="G32" s="36">
        <f t="shared" si="1"/>
        <v>464700</v>
      </c>
      <c r="H32" s="32" t="s">
        <v>493</v>
      </c>
      <c r="I32" s="32" t="s">
        <v>565</v>
      </c>
      <c r="J32" s="32"/>
    </row>
    <row r="33" spans="1:10" ht="54" customHeight="1">
      <c r="A33" s="31" t="s">
        <v>566</v>
      </c>
      <c r="B33" s="33" t="s">
        <v>567</v>
      </c>
      <c r="C33" s="33" t="s">
        <v>568</v>
      </c>
      <c r="D33" s="35">
        <v>200</v>
      </c>
      <c r="E33" s="35">
        <v>300</v>
      </c>
      <c r="F33" s="37">
        <f t="shared" si="0"/>
        <v>51600</v>
      </c>
      <c r="G33" s="37">
        <f t="shared" si="1"/>
        <v>464700</v>
      </c>
      <c r="H33" s="33" t="s">
        <v>493</v>
      </c>
      <c r="I33" s="33" t="s">
        <v>565</v>
      </c>
      <c r="J33" s="33"/>
    </row>
    <row r="34" spans="1:10" ht="54" customHeight="1">
      <c r="A34" s="28" t="s">
        <v>569</v>
      </c>
      <c r="B34" s="32" t="s">
        <v>570</v>
      </c>
      <c r="C34" s="32" t="s">
        <v>571</v>
      </c>
      <c r="D34" s="34">
        <v>200</v>
      </c>
      <c r="E34" s="34">
        <v>300</v>
      </c>
      <c r="F34" s="36">
        <f t="shared" si="0"/>
        <v>51600</v>
      </c>
      <c r="G34" s="36">
        <f t="shared" si="1"/>
        <v>464700</v>
      </c>
      <c r="H34" s="32" t="s">
        <v>493</v>
      </c>
      <c r="I34" s="32" t="s">
        <v>565</v>
      </c>
      <c r="J34" s="32"/>
    </row>
    <row r="35" spans="1:10" ht="54" customHeight="1">
      <c r="A35" s="31" t="s">
        <v>572</v>
      </c>
      <c r="B35" s="33" t="s">
        <v>573</v>
      </c>
      <c r="C35" s="33" t="s">
        <v>574</v>
      </c>
      <c r="D35" s="35">
        <v>350</v>
      </c>
      <c r="E35" s="35">
        <v>450</v>
      </c>
      <c r="F35" s="37">
        <f t="shared" si="0"/>
        <v>90300</v>
      </c>
      <c r="G35" s="37">
        <f t="shared" si="1"/>
        <v>697050</v>
      </c>
      <c r="H35" s="33" t="s">
        <v>493</v>
      </c>
      <c r="I35" s="33" t="s">
        <v>575</v>
      </c>
      <c r="J35" s="33"/>
    </row>
    <row r="36" spans="1:10" ht="54" customHeight="1">
      <c r="A36" s="28" t="s">
        <v>576</v>
      </c>
      <c r="B36" s="32" t="s">
        <v>577</v>
      </c>
      <c r="C36" s="32" t="s">
        <v>578</v>
      </c>
      <c r="D36" s="34">
        <v>400</v>
      </c>
      <c r="E36" s="34">
        <v>550</v>
      </c>
      <c r="F36" s="36">
        <f t="shared" si="0"/>
        <v>103200</v>
      </c>
      <c r="G36" s="36">
        <f t="shared" si="1"/>
        <v>851950</v>
      </c>
      <c r="H36" s="32" t="s">
        <v>493</v>
      </c>
      <c r="I36" s="32" t="s">
        <v>579</v>
      </c>
      <c r="J36" s="32"/>
    </row>
    <row r="37" spans="1:10" ht="54" customHeight="1">
      <c r="A37" s="31" t="s">
        <v>580</v>
      </c>
      <c r="B37" s="33" t="s">
        <v>581</v>
      </c>
      <c r="C37" s="33" t="s">
        <v>582</v>
      </c>
      <c r="D37" s="35">
        <v>500</v>
      </c>
      <c r="E37" s="35">
        <v>650</v>
      </c>
      <c r="F37" s="37">
        <f t="shared" si="0"/>
        <v>129000</v>
      </c>
      <c r="G37" s="37">
        <f t="shared" si="1"/>
        <v>1006850</v>
      </c>
      <c r="H37" s="33" t="s">
        <v>493</v>
      </c>
      <c r="I37" s="33" t="s">
        <v>583</v>
      </c>
      <c r="J37" s="33"/>
    </row>
    <row r="38" spans="1:10" ht="54" customHeight="1">
      <c r="A38" s="28" t="s">
        <v>584</v>
      </c>
      <c r="B38" s="32" t="s">
        <v>585</v>
      </c>
      <c r="C38" s="32" t="s">
        <v>586</v>
      </c>
      <c r="D38" s="34">
        <v>300</v>
      </c>
      <c r="E38" s="34">
        <v>450</v>
      </c>
      <c r="F38" s="36">
        <f t="shared" si="0"/>
        <v>77400</v>
      </c>
      <c r="G38" s="36">
        <f t="shared" si="1"/>
        <v>697050</v>
      </c>
      <c r="H38" s="32" t="s">
        <v>493</v>
      </c>
      <c r="I38" s="32" t="s">
        <v>587</v>
      </c>
      <c r="J38" s="32"/>
    </row>
    <row r="39" spans="1:10" ht="54" customHeight="1">
      <c r="A39" s="31" t="s">
        <v>588</v>
      </c>
      <c r="B39" s="33" t="s">
        <v>589</v>
      </c>
      <c r="C39" s="33" t="s">
        <v>590</v>
      </c>
      <c r="D39" s="35">
        <v>400</v>
      </c>
      <c r="E39" s="35">
        <v>600</v>
      </c>
      <c r="F39" s="37">
        <f t="shared" si="0"/>
        <v>103200</v>
      </c>
      <c r="G39" s="37">
        <f t="shared" si="1"/>
        <v>929400</v>
      </c>
      <c r="H39" s="33" t="s">
        <v>493</v>
      </c>
      <c r="I39" s="33" t="s">
        <v>591</v>
      </c>
      <c r="J39" s="33"/>
    </row>
    <row r="40" spans="1:10" ht="54" customHeight="1">
      <c r="A40" s="28" t="s">
        <v>592</v>
      </c>
      <c r="B40" s="32" t="s">
        <v>593</v>
      </c>
      <c r="C40" s="32" t="s">
        <v>594</v>
      </c>
      <c r="D40" s="34">
        <v>400</v>
      </c>
      <c r="E40" s="34">
        <v>600</v>
      </c>
      <c r="F40" s="36">
        <f t="shared" si="0"/>
        <v>103200</v>
      </c>
      <c r="G40" s="36">
        <f t="shared" si="1"/>
        <v>929400</v>
      </c>
      <c r="H40" s="32" t="s">
        <v>493</v>
      </c>
      <c r="I40" s="32" t="s">
        <v>591</v>
      </c>
      <c r="J40" s="32"/>
    </row>
    <row r="41" spans="1:10" ht="54" customHeight="1">
      <c r="A41" s="31" t="s">
        <v>595</v>
      </c>
      <c r="B41" s="33" t="s">
        <v>596</v>
      </c>
      <c r="C41" s="33" t="s">
        <v>597</v>
      </c>
      <c r="D41" s="35">
        <v>450</v>
      </c>
      <c r="E41" s="35">
        <v>750</v>
      </c>
      <c r="F41" s="37">
        <f t="shared" si="0"/>
        <v>116100</v>
      </c>
      <c r="G41" s="37">
        <f t="shared" si="1"/>
        <v>1161750</v>
      </c>
      <c r="H41" s="33" t="s">
        <v>493</v>
      </c>
      <c r="I41" s="33" t="s">
        <v>598</v>
      </c>
      <c r="J41" s="33"/>
    </row>
    <row r="42" spans="1:10" ht="54" customHeight="1">
      <c r="A42" s="28" t="s">
        <v>599</v>
      </c>
      <c r="B42" s="32" t="s">
        <v>600</v>
      </c>
      <c r="C42" s="32" t="s">
        <v>601</v>
      </c>
      <c r="D42" s="34">
        <v>500</v>
      </c>
      <c r="E42" s="34">
        <v>1000</v>
      </c>
      <c r="F42" s="36">
        <f t="shared" si="0"/>
        <v>129000</v>
      </c>
      <c r="G42" s="36">
        <f t="shared" si="1"/>
        <v>1549000</v>
      </c>
      <c r="H42" s="32" t="s">
        <v>493</v>
      </c>
      <c r="I42" s="32" t="s">
        <v>602</v>
      </c>
      <c r="J42" s="32"/>
    </row>
    <row r="43" spans="1:10" ht="54" customHeight="1">
      <c r="A43" s="31" t="s">
        <v>603</v>
      </c>
      <c r="B43" s="33" t="s">
        <v>604</v>
      </c>
      <c r="C43" s="33" t="s">
        <v>605</v>
      </c>
      <c r="D43" s="35">
        <v>500</v>
      </c>
      <c r="E43" s="35">
        <v>1000</v>
      </c>
      <c r="F43" s="37">
        <f t="shared" si="0"/>
        <v>129000</v>
      </c>
      <c r="G43" s="37">
        <f t="shared" si="1"/>
        <v>1549000</v>
      </c>
      <c r="H43" s="33" t="s">
        <v>493</v>
      </c>
      <c r="I43" s="33" t="s">
        <v>602</v>
      </c>
      <c r="J43" s="33"/>
    </row>
    <row r="44" spans="1:10" ht="54" customHeight="1">
      <c r="A44" s="28" t="s">
        <v>606</v>
      </c>
      <c r="B44" s="32" t="s">
        <v>607</v>
      </c>
      <c r="C44" s="32" t="s">
        <v>608</v>
      </c>
      <c r="D44" s="34">
        <v>600</v>
      </c>
      <c r="E44" s="34">
        <v>1200</v>
      </c>
      <c r="F44" s="36">
        <f t="shared" si="0"/>
        <v>154800</v>
      </c>
      <c r="G44" s="36">
        <f t="shared" si="1"/>
        <v>1858800</v>
      </c>
      <c r="H44" s="32" t="s">
        <v>493</v>
      </c>
      <c r="I44" s="32" t="s">
        <v>609</v>
      </c>
      <c r="J44" s="32"/>
    </row>
    <row r="45" spans="1:10" ht="54" customHeight="1">
      <c r="A45" s="31" t="s">
        <v>610</v>
      </c>
      <c r="B45" s="33" t="s">
        <v>611</v>
      </c>
      <c r="C45" s="33" t="s">
        <v>612</v>
      </c>
      <c r="D45" s="35">
        <v>600</v>
      </c>
      <c r="E45" s="35">
        <v>1200</v>
      </c>
      <c r="F45" s="37">
        <f t="shared" si="0"/>
        <v>154800</v>
      </c>
      <c r="G45" s="37">
        <f t="shared" si="1"/>
        <v>1858800</v>
      </c>
      <c r="H45" s="33" t="s">
        <v>493</v>
      </c>
      <c r="I45" s="33" t="s">
        <v>609</v>
      </c>
      <c r="J45" s="33"/>
    </row>
    <row r="46" spans="1:10" ht="54" customHeight="1">
      <c r="A46" s="28" t="s">
        <v>613</v>
      </c>
      <c r="B46" s="32" t="s">
        <v>614</v>
      </c>
      <c r="C46" s="32" t="s">
        <v>615</v>
      </c>
      <c r="D46" s="34">
        <v>150</v>
      </c>
      <c r="E46" s="34">
        <v>250</v>
      </c>
      <c r="F46" s="36">
        <f t="shared" ref="F46:F69" si="2">ROUND(D46*$C$5*1,2)</f>
        <v>38700</v>
      </c>
      <c r="G46" s="36">
        <f t="shared" ref="G46:G69" si="3">ROUND(E46*$G$5*1,2)</f>
        <v>387250</v>
      </c>
      <c r="H46" s="32" t="s">
        <v>493</v>
      </c>
      <c r="I46" s="32" t="s">
        <v>616</v>
      </c>
      <c r="J46" s="32"/>
    </row>
    <row r="47" spans="1:10" ht="54" customHeight="1">
      <c r="A47" s="31" t="s">
        <v>617</v>
      </c>
      <c r="B47" s="33" t="s">
        <v>618</v>
      </c>
      <c r="C47" s="33" t="s">
        <v>619</v>
      </c>
      <c r="D47" s="35">
        <v>150</v>
      </c>
      <c r="E47" s="35">
        <v>250</v>
      </c>
      <c r="F47" s="37">
        <f t="shared" si="2"/>
        <v>38700</v>
      </c>
      <c r="G47" s="37">
        <f t="shared" si="3"/>
        <v>387250</v>
      </c>
      <c r="H47" s="33" t="s">
        <v>493</v>
      </c>
      <c r="I47" s="33" t="s">
        <v>616</v>
      </c>
      <c r="J47" s="33"/>
    </row>
    <row r="48" spans="1:10" ht="54" customHeight="1">
      <c r="A48" s="28" t="s">
        <v>620</v>
      </c>
      <c r="B48" s="32" t="s">
        <v>621</v>
      </c>
      <c r="C48" s="32" t="s">
        <v>622</v>
      </c>
      <c r="D48" s="34">
        <v>200</v>
      </c>
      <c r="E48" s="34">
        <v>450</v>
      </c>
      <c r="F48" s="36">
        <f t="shared" si="2"/>
        <v>51600</v>
      </c>
      <c r="G48" s="36">
        <f t="shared" si="3"/>
        <v>697050</v>
      </c>
      <c r="H48" s="32" t="s">
        <v>493</v>
      </c>
      <c r="I48" s="32" t="s">
        <v>623</v>
      </c>
      <c r="J48" s="32"/>
    </row>
    <row r="49" spans="1:10" ht="54" customHeight="1">
      <c r="A49" s="31" t="s">
        <v>624</v>
      </c>
      <c r="B49" s="33" t="s">
        <v>625</v>
      </c>
      <c r="C49" s="33" t="s">
        <v>626</v>
      </c>
      <c r="D49" s="35">
        <v>300</v>
      </c>
      <c r="E49" s="35">
        <v>600</v>
      </c>
      <c r="F49" s="37">
        <f t="shared" si="2"/>
        <v>77400</v>
      </c>
      <c r="G49" s="37">
        <f t="shared" si="3"/>
        <v>929400</v>
      </c>
      <c r="H49" s="33" t="s">
        <v>493</v>
      </c>
      <c r="I49" s="33" t="s">
        <v>627</v>
      </c>
      <c r="J49" s="33"/>
    </row>
    <row r="50" spans="1:10" ht="54" customHeight="1">
      <c r="A50" s="28" t="s">
        <v>628</v>
      </c>
      <c r="B50" s="32" t="s">
        <v>629</v>
      </c>
      <c r="C50" s="32" t="s">
        <v>630</v>
      </c>
      <c r="D50" s="34">
        <v>400</v>
      </c>
      <c r="E50" s="34">
        <v>800</v>
      </c>
      <c r="F50" s="36">
        <f t="shared" si="2"/>
        <v>103200</v>
      </c>
      <c r="G50" s="36">
        <f t="shared" si="3"/>
        <v>1239200</v>
      </c>
      <c r="H50" s="32" t="s">
        <v>493</v>
      </c>
      <c r="I50" s="32" t="s">
        <v>631</v>
      </c>
      <c r="J50" s="32"/>
    </row>
    <row r="51" spans="1:10" ht="54" customHeight="1">
      <c r="A51" s="31" t="s">
        <v>632</v>
      </c>
      <c r="B51" s="33" t="s">
        <v>633</v>
      </c>
      <c r="C51" s="33" t="s">
        <v>634</v>
      </c>
      <c r="D51" s="35">
        <v>500</v>
      </c>
      <c r="E51" s="35">
        <v>1000</v>
      </c>
      <c r="F51" s="37">
        <f t="shared" si="2"/>
        <v>129000</v>
      </c>
      <c r="G51" s="37">
        <f t="shared" si="3"/>
        <v>1549000</v>
      </c>
      <c r="H51" s="33" t="s">
        <v>493</v>
      </c>
      <c r="I51" s="33" t="s">
        <v>635</v>
      </c>
      <c r="J51" s="33"/>
    </row>
    <row r="52" spans="1:10" ht="54" customHeight="1">
      <c r="A52" s="28" t="s">
        <v>636</v>
      </c>
      <c r="B52" s="32" t="s">
        <v>637</v>
      </c>
      <c r="C52" s="32" t="s">
        <v>638</v>
      </c>
      <c r="D52" s="34">
        <v>100</v>
      </c>
      <c r="E52" s="34">
        <v>250</v>
      </c>
      <c r="F52" s="36">
        <f t="shared" si="2"/>
        <v>25800</v>
      </c>
      <c r="G52" s="36">
        <f t="shared" si="3"/>
        <v>387250</v>
      </c>
      <c r="H52" s="32" t="s">
        <v>493</v>
      </c>
      <c r="I52" s="32" t="s">
        <v>639</v>
      </c>
      <c r="J52" s="32" t="s">
        <v>542</v>
      </c>
    </row>
    <row r="53" spans="1:10" ht="54" customHeight="1">
      <c r="A53" s="31" t="s">
        <v>640</v>
      </c>
      <c r="B53" s="33" t="s">
        <v>641</v>
      </c>
      <c r="C53" s="33" t="s">
        <v>642</v>
      </c>
      <c r="D53" s="35">
        <v>150</v>
      </c>
      <c r="E53" s="35">
        <v>250</v>
      </c>
      <c r="F53" s="37">
        <f t="shared" si="2"/>
        <v>38700</v>
      </c>
      <c r="G53" s="37">
        <f t="shared" si="3"/>
        <v>387250</v>
      </c>
      <c r="H53" s="33" t="s">
        <v>493</v>
      </c>
      <c r="I53" s="33" t="s">
        <v>643</v>
      </c>
      <c r="J53" s="33"/>
    </row>
    <row r="54" spans="1:10" ht="54" customHeight="1">
      <c r="A54" s="28" t="s">
        <v>644</v>
      </c>
      <c r="B54" s="32" t="s">
        <v>645</v>
      </c>
      <c r="C54" s="32" t="s">
        <v>646</v>
      </c>
      <c r="D54" s="34">
        <v>150</v>
      </c>
      <c r="E54" s="34">
        <v>250</v>
      </c>
      <c r="F54" s="36">
        <f t="shared" si="2"/>
        <v>38700</v>
      </c>
      <c r="G54" s="36">
        <f t="shared" si="3"/>
        <v>387250</v>
      </c>
      <c r="H54" s="32" t="s">
        <v>493</v>
      </c>
      <c r="I54" s="32" t="s">
        <v>647</v>
      </c>
      <c r="J54" s="32" t="s">
        <v>648</v>
      </c>
    </row>
    <row r="55" spans="1:10" ht="54" customHeight="1">
      <c r="A55" s="31" t="s">
        <v>649</v>
      </c>
      <c r="B55" s="33" t="s">
        <v>650</v>
      </c>
      <c r="C55" s="33" t="s">
        <v>651</v>
      </c>
      <c r="D55" s="35">
        <v>300</v>
      </c>
      <c r="E55" s="35">
        <v>450</v>
      </c>
      <c r="F55" s="37">
        <f t="shared" si="2"/>
        <v>77400</v>
      </c>
      <c r="G55" s="37">
        <f t="shared" si="3"/>
        <v>697050</v>
      </c>
      <c r="H55" s="33" t="s">
        <v>493</v>
      </c>
      <c r="I55" s="33" t="s">
        <v>652</v>
      </c>
      <c r="J55" s="33"/>
    </row>
    <row r="56" spans="1:10" ht="54" customHeight="1">
      <c r="A56" s="28" t="s">
        <v>653</v>
      </c>
      <c r="B56" s="32" t="s">
        <v>654</v>
      </c>
      <c r="C56" s="32" t="s">
        <v>655</v>
      </c>
      <c r="D56" s="34">
        <v>100</v>
      </c>
      <c r="E56" s="34">
        <v>250</v>
      </c>
      <c r="F56" s="36">
        <f t="shared" si="2"/>
        <v>25800</v>
      </c>
      <c r="G56" s="36">
        <f t="shared" si="3"/>
        <v>387250</v>
      </c>
      <c r="H56" s="32" t="s">
        <v>493</v>
      </c>
      <c r="I56" s="32" t="s">
        <v>656</v>
      </c>
      <c r="J56" s="32" t="s">
        <v>542</v>
      </c>
    </row>
    <row r="57" spans="1:10" ht="54" customHeight="1">
      <c r="A57" s="31" t="s">
        <v>657</v>
      </c>
      <c r="B57" s="33" t="s">
        <v>658</v>
      </c>
      <c r="C57" s="33" t="s">
        <v>659</v>
      </c>
      <c r="D57" s="35">
        <v>100</v>
      </c>
      <c r="E57" s="35">
        <v>250</v>
      </c>
      <c r="F57" s="37">
        <f t="shared" si="2"/>
        <v>25800</v>
      </c>
      <c r="G57" s="37">
        <f t="shared" si="3"/>
        <v>387250</v>
      </c>
      <c r="H57" s="33" t="s">
        <v>493</v>
      </c>
      <c r="I57" s="33" t="s">
        <v>660</v>
      </c>
      <c r="J57" s="33" t="s">
        <v>542</v>
      </c>
    </row>
    <row r="58" spans="1:10" ht="54" customHeight="1">
      <c r="A58" s="28" t="s">
        <v>661</v>
      </c>
      <c r="B58" s="32" t="s">
        <v>662</v>
      </c>
      <c r="C58" s="32" t="s">
        <v>663</v>
      </c>
      <c r="D58" s="34">
        <v>100</v>
      </c>
      <c r="E58" s="34">
        <v>250</v>
      </c>
      <c r="F58" s="36">
        <f t="shared" si="2"/>
        <v>25800</v>
      </c>
      <c r="G58" s="36">
        <f t="shared" si="3"/>
        <v>387250</v>
      </c>
      <c r="H58" s="32" t="s">
        <v>493</v>
      </c>
      <c r="I58" s="32" t="s">
        <v>660</v>
      </c>
      <c r="J58" s="32" t="s">
        <v>542</v>
      </c>
    </row>
    <row r="59" spans="1:10" ht="54" customHeight="1">
      <c r="A59" s="31" t="s">
        <v>664</v>
      </c>
      <c r="B59" s="33" t="s">
        <v>665</v>
      </c>
      <c r="C59" s="33" t="s">
        <v>666</v>
      </c>
      <c r="D59" s="35">
        <v>100</v>
      </c>
      <c r="E59" s="35">
        <v>250</v>
      </c>
      <c r="F59" s="37">
        <f t="shared" si="2"/>
        <v>25800</v>
      </c>
      <c r="G59" s="37">
        <f t="shared" si="3"/>
        <v>387250</v>
      </c>
      <c r="H59" s="33" t="s">
        <v>493</v>
      </c>
      <c r="I59" s="33" t="s">
        <v>660</v>
      </c>
      <c r="J59" s="33" t="s">
        <v>542</v>
      </c>
    </row>
    <row r="60" spans="1:10" ht="54" customHeight="1">
      <c r="A60" s="28" t="s">
        <v>667</v>
      </c>
      <c r="B60" s="32" t="s">
        <v>668</v>
      </c>
      <c r="C60" s="32" t="s">
        <v>669</v>
      </c>
      <c r="D60" s="34">
        <v>150</v>
      </c>
      <c r="E60" s="34">
        <v>250</v>
      </c>
      <c r="F60" s="36">
        <f t="shared" si="2"/>
        <v>38700</v>
      </c>
      <c r="G60" s="36">
        <f t="shared" si="3"/>
        <v>387250</v>
      </c>
      <c r="H60" s="32" t="s">
        <v>493</v>
      </c>
      <c r="I60" s="32" t="s">
        <v>670</v>
      </c>
      <c r="J60" s="32"/>
    </row>
    <row r="61" spans="1:10" ht="54" customHeight="1">
      <c r="A61" s="31" t="s">
        <v>671</v>
      </c>
      <c r="B61" s="33" t="s">
        <v>672</v>
      </c>
      <c r="C61" s="33" t="s">
        <v>673</v>
      </c>
      <c r="D61" s="35">
        <v>100</v>
      </c>
      <c r="E61" s="35">
        <v>250</v>
      </c>
      <c r="F61" s="37">
        <f t="shared" si="2"/>
        <v>25800</v>
      </c>
      <c r="G61" s="37">
        <f t="shared" si="3"/>
        <v>387250</v>
      </c>
      <c r="H61" s="33" t="s">
        <v>493</v>
      </c>
      <c r="I61" s="33" t="s">
        <v>674</v>
      </c>
      <c r="J61" s="33" t="s">
        <v>675</v>
      </c>
    </row>
    <row r="62" spans="1:10" ht="54" customHeight="1">
      <c r="A62" s="28" t="s">
        <v>676</v>
      </c>
      <c r="B62" s="32" t="s">
        <v>677</v>
      </c>
      <c r="C62" s="32" t="s">
        <v>673</v>
      </c>
      <c r="D62" s="34">
        <v>150</v>
      </c>
      <c r="E62" s="34">
        <v>250</v>
      </c>
      <c r="F62" s="36">
        <f t="shared" si="2"/>
        <v>38700</v>
      </c>
      <c r="G62" s="36">
        <f t="shared" si="3"/>
        <v>387250</v>
      </c>
      <c r="H62" s="32" t="s">
        <v>493</v>
      </c>
      <c r="I62" s="32" t="s">
        <v>678</v>
      </c>
      <c r="J62" s="32" t="s">
        <v>675</v>
      </c>
    </row>
    <row r="63" spans="1:10" ht="54" customHeight="1">
      <c r="A63" s="31" t="s">
        <v>679</v>
      </c>
      <c r="B63" s="33" t="s">
        <v>680</v>
      </c>
      <c r="C63" s="33" t="s">
        <v>673</v>
      </c>
      <c r="D63" s="35">
        <v>200</v>
      </c>
      <c r="E63" s="35">
        <v>300</v>
      </c>
      <c r="F63" s="37">
        <f t="shared" si="2"/>
        <v>51600</v>
      </c>
      <c r="G63" s="37">
        <f t="shared" si="3"/>
        <v>464700</v>
      </c>
      <c r="H63" s="33" t="s">
        <v>493</v>
      </c>
      <c r="I63" s="33" t="s">
        <v>681</v>
      </c>
      <c r="J63" s="33" t="s">
        <v>675</v>
      </c>
    </row>
    <row r="64" spans="1:10" ht="54" customHeight="1">
      <c r="A64" s="28" t="s">
        <v>682</v>
      </c>
      <c r="B64" s="32" t="s">
        <v>683</v>
      </c>
      <c r="C64" s="32" t="s">
        <v>673</v>
      </c>
      <c r="D64" s="34">
        <v>300</v>
      </c>
      <c r="E64" s="34">
        <v>500</v>
      </c>
      <c r="F64" s="36">
        <f t="shared" si="2"/>
        <v>77400</v>
      </c>
      <c r="G64" s="36">
        <f t="shared" si="3"/>
        <v>774500</v>
      </c>
      <c r="H64" s="32" t="s">
        <v>493</v>
      </c>
      <c r="I64" s="32" t="s">
        <v>684</v>
      </c>
      <c r="J64" s="32" t="s">
        <v>675</v>
      </c>
    </row>
    <row r="65" spans="1:10" ht="54" customHeight="1">
      <c r="A65" s="31" t="s">
        <v>685</v>
      </c>
      <c r="B65" s="33" t="s">
        <v>686</v>
      </c>
      <c r="C65" s="33" t="s">
        <v>687</v>
      </c>
      <c r="D65" s="35">
        <v>150</v>
      </c>
      <c r="E65" s="35">
        <v>250</v>
      </c>
      <c r="F65" s="37">
        <f t="shared" si="2"/>
        <v>38700</v>
      </c>
      <c r="G65" s="37">
        <f t="shared" si="3"/>
        <v>387250</v>
      </c>
      <c r="H65" s="33" t="s">
        <v>493</v>
      </c>
      <c r="I65" s="33" t="s">
        <v>688</v>
      </c>
      <c r="J65" s="33" t="s">
        <v>689</v>
      </c>
    </row>
    <row r="66" spans="1:10" ht="54" customHeight="1">
      <c r="A66" s="28" t="s">
        <v>690</v>
      </c>
      <c r="B66" s="32" t="s">
        <v>691</v>
      </c>
      <c r="C66" s="32" t="s">
        <v>692</v>
      </c>
      <c r="D66" s="34">
        <v>100</v>
      </c>
      <c r="E66" s="34">
        <v>250</v>
      </c>
      <c r="F66" s="36">
        <f t="shared" si="2"/>
        <v>25800</v>
      </c>
      <c r="G66" s="36">
        <f t="shared" si="3"/>
        <v>387250</v>
      </c>
      <c r="H66" s="32" t="s">
        <v>493</v>
      </c>
      <c r="I66" s="32" t="s">
        <v>693</v>
      </c>
      <c r="J66" s="32"/>
    </row>
    <row r="67" spans="1:10" ht="54" customHeight="1">
      <c r="A67" s="31" t="s">
        <v>694</v>
      </c>
      <c r="B67" s="33" t="s">
        <v>695</v>
      </c>
      <c r="C67" s="33" t="s">
        <v>696</v>
      </c>
      <c r="D67" s="35">
        <v>150</v>
      </c>
      <c r="E67" s="35">
        <v>250</v>
      </c>
      <c r="F67" s="37">
        <f t="shared" si="2"/>
        <v>38700</v>
      </c>
      <c r="G67" s="37">
        <f t="shared" si="3"/>
        <v>387250</v>
      </c>
      <c r="H67" s="33" t="s">
        <v>493</v>
      </c>
      <c r="I67" s="33" t="s">
        <v>697</v>
      </c>
      <c r="J67" s="33"/>
    </row>
    <row r="68" spans="1:10" ht="54" customHeight="1">
      <c r="A68" s="28" t="s">
        <v>698</v>
      </c>
      <c r="B68" s="32" t="s">
        <v>699</v>
      </c>
      <c r="C68" s="32" t="s">
        <v>700</v>
      </c>
      <c r="D68" s="34">
        <v>150</v>
      </c>
      <c r="E68" s="34">
        <v>250</v>
      </c>
      <c r="F68" s="36">
        <f t="shared" si="2"/>
        <v>38700</v>
      </c>
      <c r="G68" s="36">
        <f t="shared" si="3"/>
        <v>387250</v>
      </c>
      <c r="H68" s="32" t="s">
        <v>493</v>
      </c>
      <c r="I68" s="32" t="s">
        <v>697</v>
      </c>
      <c r="J68" s="32"/>
    </row>
    <row r="69" spans="1:10" ht="54" customHeight="1">
      <c r="A69" s="31" t="s">
        <v>701</v>
      </c>
      <c r="B69" s="33" t="s">
        <v>702</v>
      </c>
      <c r="C69" s="33" t="s">
        <v>703</v>
      </c>
      <c r="D69" s="35">
        <v>200</v>
      </c>
      <c r="E69" s="35">
        <v>300</v>
      </c>
      <c r="F69" s="37">
        <f t="shared" si="2"/>
        <v>51600</v>
      </c>
      <c r="G69" s="37">
        <f t="shared" si="3"/>
        <v>464700</v>
      </c>
      <c r="H69" s="33" t="s">
        <v>493</v>
      </c>
      <c r="I69" s="33" t="s">
        <v>704</v>
      </c>
      <c r="J69" s="33"/>
    </row>
    <row r="70" spans="1:10" ht="66" customHeight="1">
      <c r="A70" s="28" t="s">
        <v>705</v>
      </c>
      <c r="B70" s="32" t="s">
        <v>706</v>
      </c>
      <c r="C70" s="32" t="s">
        <v>492</v>
      </c>
      <c r="D70" s="34">
        <v>400</v>
      </c>
      <c r="E70" s="34">
        <v>600</v>
      </c>
      <c r="F70" s="36">
        <f t="shared" ref="F70:F81" si="4">ROUND(D70*$C$5*(4/3),2)</f>
        <v>137600</v>
      </c>
      <c r="G70" s="36">
        <f t="shared" ref="G70:G81" si="5">ROUND(E70*$G$5*(4/3),2)</f>
        <v>1239200</v>
      </c>
      <c r="H70" s="32" t="s">
        <v>707</v>
      </c>
      <c r="I70" s="32" t="s">
        <v>708</v>
      </c>
      <c r="J70" s="32" t="s">
        <v>709</v>
      </c>
    </row>
    <row r="71" spans="1:10" ht="66" customHeight="1">
      <c r="A71" s="31" t="s">
        <v>710</v>
      </c>
      <c r="B71" s="33" t="s">
        <v>711</v>
      </c>
      <c r="C71" s="33" t="s">
        <v>496</v>
      </c>
      <c r="D71" s="35">
        <v>400</v>
      </c>
      <c r="E71" s="35">
        <v>600</v>
      </c>
      <c r="F71" s="37">
        <f t="shared" si="4"/>
        <v>137600</v>
      </c>
      <c r="G71" s="37">
        <f t="shared" si="5"/>
        <v>1239200</v>
      </c>
      <c r="H71" s="33" t="s">
        <v>707</v>
      </c>
      <c r="I71" s="33" t="s">
        <v>708</v>
      </c>
      <c r="J71" s="33" t="s">
        <v>709</v>
      </c>
    </row>
    <row r="72" spans="1:10" ht="66" customHeight="1">
      <c r="A72" s="28" t="s">
        <v>712</v>
      </c>
      <c r="B72" s="32" t="s">
        <v>713</v>
      </c>
      <c r="C72" s="32" t="s">
        <v>500</v>
      </c>
      <c r="D72" s="34">
        <v>600</v>
      </c>
      <c r="E72" s="34">
        <v>1200</v>
      </c>
      <c r="F72" s="36">
        <f t="shared" si="4"/>
        <v>206400</v>
      </c>
      <c r="G72" s="36">
        <f t="shared" si="5"/>
        <v>2478400</v>
      </c>
      <c r="H72" s="32" t="s">
        <v>707</v>
      </c>
      <c r="I72" s="32" t="s">
        <v>714</v>
      </c>
      <c r="J72" s="32" t="s">
        <v>709</v>
      </c>
    </row>
    <row r="73" spans="1:10" ht="66" customHeight="1">
      <c r="A73" s="31" t="s">
        <v>715</v>
      </c>
      <c r="B73" s="33" t="s">
        <v>716</v>
      </c>
      <c r="C73" s="33" t="s">
        <v>505</v>
      </c>
      <c r="D73" s="35">
        <v>200</v>
      </c>
      <c r="E73" s="35">
        <v>500</v>
      </c>
      <c r="F73" s="37">
        <f t="shared" si="4"/>
        <v>68800</v>
      </c>
      <c r="G73" s="37">
        <f t="shared" si="5"/>
        <v>1032666.67</v>
      </c>
      <c r="H73" s="33" t="s">
        <v>707</v>
      </c>
      <c r="I73" s="33" t="s">
        <v>717</v>
      </c>
      <c r="J73" s="33" t="s">
        <v>718</v>
      </c>
    </row>
    <row r="74" spans="1:10" ht="66" customHeight="1">
      <c r="A74" s="28" t="s">
        <v>719</v>
      </c>
      <c r="B74" s="32" t="s">
        <v>720</v>
      </c>
      <c r="C74" s="32" t="s">
        <v>510</v>
      </c>
      <c r="D74" s="34">
        <v>450</v>
      </c>
      <c r="E74" s="34">
        <v>1000</v>
      </c>
      <c r="F74" s="36">
        <f t="shared" si="4"/>
        <v>154800</v>
      </c>
      <c r="G74" s="36">
        <f t="shared" si="5"/>
        <v>2065333.33</v>
      </c>
      <c r="H74" s="32" t="s">
        <v>707</v>
      </c>
      <c r="I74" s="32" t="s">
        <v>721</v>
      </c>
      <c r="J74" s="32" t="s">
        <v>718</v>
      </c>
    </row>
    <row r="75" spans="1:10" ht="66" customHeight="1">
      <c r="A75" s="31" t="s">
        <v>722</v>
      </c>
      <c r="B75" s="33" t="s">
        <v>723</v>
      </c>
      <c r="C75" s="33" t="s">
        <v>514</v>
      </c>
      <c r="D75" s="35">
        <v>500</v>
      </c>
      <c r="E75" s="35">
        <v>900</v>
      </c>
      <c r="F75" s="37">
        <f t="shared" si="4"/>
        <v>172000</v>
      </c>
      <c r="G75" s="37">
        <f t="shared" si="5"/>
        <v>1858800</v>
      </c>
      <c r="H75" s="33" t="s">
        <v>707</v>
      </c>
      <c r="I75" s="33" t="s">
        <v>724</v>
      </c>
      <c r="J75" s="33" t="s">
        <v>718</v>
      </c>
    </row>
    <row r="76" spans="1:10" ht="66" customHeight="1">
      <c r="A76" s="28" t="s">
        <v>725</v>
      </c>
      <c r="B76" s="32" t="s">
        <v>726</v>
      </c>
      <c r="C76" s="32" t="s">
        <v>518</v>
      </c>
      <c r="D76" s="34">
        <v>600</v>
      </c>
      <c r="E76" s="34">
        <v>1200</v>
      </c>
      <c r="F76" s="36">
        <f t="shared" si="4"/>
        <v>206400</v>
      </c>
      <c r="G76" s="36">
        <f t="shared" si="5"/>
        <v>2478400</v>
      </c>
      <c r="H76" s="32" t="s">
        <v>707</v>
      </c>
      <c r="I76" s="32" t="s">
        <v>724</v>
      </c>
      <c r="J76" s="32" t="s">
        <v>718</v>
      </c>
    </row>
    <row r="77" spans="1:10" ht="66" customHeight="1">
      <c r="A77" s="31" t="s">
        <v>727</v>
      </c>
      <c r="B77" s="33" t="s">
        <v>728</v>
      </c>
      <c r="C77" s="33" t="s">
        <v>521</v>
      </c>
      <c r="D77" s="35">
        <v>100</v>
      </c>
      <c r="E77" s="35">
        <v>250</v>
      </c>
      <c r="F77" s="37">
        <f t="shared" si="4"/>
        <v>34400</v>
      </c>
      <c r="G77" s="37">
        <f t="shared" si="5"/>
        <v>516333.33</v>
      </c>
      <c r="H77" s="33" t="s">
        <v>707</v>
      </c>
      <c r="I77" s="33" t="s">
        <v>729</v>
      </c>
      <c r="J77" s="33" t="s">
        <v>718</v>
      </c>
    </row>
    <row r="78" spans="1:10" ht="66" customHeight="1">
      <c r="A78" s="28" t="s">
        <v>730</v>
      </c>
      <c r="B78" s="32" t="s">
        <v>731</v>
      </c>
      <c r="C78" s="32" t="s">
        <v>526</v>
      </c>
      <c r="D78" s="34">
        <v>400</v>
      </c>
      <c r="E78" s="34">
        <v>800</v>
      </c>
      <c r="F78" s="36">
        <f t="shared" si="4"/>
        <v>137600</v>
      </c>
      <c r="G78" s="36">
        <f t="shared" si="5"/>
        <v>1652266.67</v>
      </c>
      <c r="H78" s="32" t="s">
        <v>707</v>
      </c>
      <c r="I78" s="32" t="s">
        <v>732</v>
      </c>
      <c r="J78" s="32" t="s">
        <v>718</v>
      </c>
    </row>
    <row r="79" spans="1:10" ht="66" customHeight="1">
      <c r="A79" s="31" t="s">
        <v>733</v>
      </c>
      <c r="B79" s="33" t="s">
        <v>734</v>
      </c>
      <c r="C79" s="33" t="s">
        <v>530</v>
      </c>
      <c r="D79" s="35">
        <v>400</v>
      </c>
      <c r="E79" s="35">
        <v>600</v>
      </c>
      <c r="F79" s="37">
        <f t="shared" si="4"/>
        <v>137600</v>
      </c>
      <c r="G79" s="37">
        <f t="shared" si="5"/>
        <v>1239200</v>
      </c>
      <c r="H79" s="33" t="s">
        <v>707</v>
      </c>
      <c r="I79" s="33" t="s">
        <v>735</v>
      </c>
      <c r="J79" s="33" t="s">
        <v>718</v>
      </c>
    </row>
    <row r="80" spans="1:10" ht="66" customHeight="1">
      <c r="A80" s="28" t="s">
        <v>736</v>
      </c>
      <c r="B80" s="32" t="s">
        <v>737</v>
      </c>
      <c r="C80" s="32" t="s">
        <v>534</v>
      </c>
      <c r="D80" s="34">
        <v>450</v>
      </c>
      <c r="E80" s="34">
        <v>750</v>
      </c>
      <c r="F80" s="36">
        <f t="shared" si="4"/>
        <v>154800</v>
      </c>
      <c r="G80" s="36">
        <f t="shared" si="5"/>
        <v>1549000</v>
      </c>
      <c r="H80" s="32" t="s">
        <v>707</v>
      </c>
      <c r="I80" s="32" t="s">
        <v>735</v>
      </c>
      <c r="J80" s="32" t="s">
        <v>718</v>
      </c>
    </row>
    <row r="81" spans="1:10" ht="66" customHeight="1">
      <c r="A81" s="31" t="s">
        <v>738</v>
      </c>
      <c r="B81" s="33" t="s">
        <v>739</v>
      </c>
      <c r="C81" s="33" t="s">
        <v>537</v>
      </c>
      <c r="D81" s="35">
        <v>500</v>
      </c>
      <c r="E81" s="35">
        <v>1000</v>
      </c>
      <c r="F81" s="37">
        <f t="shared" si="4"/>
        <v>172000</v>
      </c>
      <c r="G81" s="37">
        <f t="shared" si="5"/>
        <v>2065333.33</v>
      </c>
      <c r="H81" s="33" t="s">
        <v>707</v>
      </c>
      <c r="I81" s="33" t="s">
        <v>735</v>
      </c>
      <c r="J81" s="33" t="s">
        <v>718</v>
      </c>
    </row>
    <row r="82" spans="1:10" ht="66" customHeight="1">
      <c r="A82" s="28" t="s">
        <v>740</v>
      </c>
      <c r="B82" s="32" t="s">
        <v>741</v>
      </c>
      <c r="C82" s="32" t="s">
        <v>742</v>
      </c>
      <c r="D82" s="34">
        <v>350</v>
      </c>
      <c r="E82" s="34">
        <v>450</v>
      </c>
      <c r="F82" s="36">
        <f t="shared" ref="F82:F95" si="6">ROUND(D82*$C$5*(1/3),2)</f>
        <v>30100</v>
      </c>
      <c r="G82" s="36">
        <f t="shared" ref="G82:G95" si="7">ROUND(E82*$G$5*(2/3),2)</f>
        <v>464700</v>
      </c>
      <c r="H82" s="32" t="s">
        <v>743</v>
      </c>
      <c r="I82" s="32" t="s">
        <v>744</v>
      </c>
      <c r="J82" s="32" t="s">
        <v>745</v>
      </c>
    </row>
    <row r="83" spans="1:10" ht="66" customHeight="1">
      <c r="A83" s="31" t="s">
        <v>746</v>
      </c>
      <c r="B83" s="33" t="s">
        <v>747</v>
      </c>
      <c r="C83" s="33" t="s">
        <v>748</v>
      </c>
      <c r="D83" s="35">
        <v>400</v>
      </c>
      <c r="E83" s="35">
        <v>550</v>
      </c>
      <c r="F83" s="37">
        <f t="shared" si="6"/>
        <v>34400</v>
      </c>
      <c r="G83" s="37">
        <f t="shared" si="7"/>
        <v>567966.67000000004</v>
      </c>
      <c r="H83" s="33" t="s">
        <v>743</v>
      </c>
      <c r="I83" s="33" t="s">
        <v>749</v>
      </c>
      <c r="J83" s="33" t="s">
        <v>745</v>
      </c>
    </row>
    <row r="84" spans="1:10" ht="66" customHeight="1">
      <c r="A84" s="28" t="s">
        <v>750</v>
      </c>
      <c r="B84" s="32" t="s">
        <v>751</v>
      </c>
      <c r="C84" s="32" t="s">
        <v>752</v>
      </c>
      <c r="D84" s="34">
        <v>500</v>
      </c>
      <c r="E84" s="34">
        <v>650</v>
      </c>
      <c r="F84" s="36">
        <f t="shared" si="6"/>
        <v>43000</v>
      </c>
      <c r="G84" s="36">
        <f t="shared" si="7"/>
        <v>671233.33</v>
      </c>
      <c r="H84" s="32" t="s">
        <v>743</v>
      </c>
      <c r="I84" s="32" t="s">
        <v>753</v>
      </c>
      <c r="J84" s="32" t="s">
        <v>745</v>
      </c>
    </row>
    <row r="85" spans="1:10" ht="66" customHeight="1">
      <c r="A85" s="31" t="s">
        <v>754</v>
      </c>
      <c r="B85" s="33" t="s">
        <v>755</v>
      </c>
      <c r="C85" s="33" t="s">
        <v>756</v>
      </c>
      <c r="D85" s="35">
        <v>300</v>
      </c>
      <c r="E85" s="35">
        <v>450</v>
      </c>
      <c r="F85" s="37">
        <f t="shared" si="6"/>
        <v>25800</v>
      </c>
      <c r="G85" s="37">
        <f t="shared" si="7"/>
        <v>464700</v>
      </c>
      <c r="H85" s="33" t="s">
        <v>743</v>
      </c>
      <c r="I85" s="33" t="s">
        <v>757</v>
      </c>
      <c r="J85" s="33" t="s">
        <v>745</v>
      </c>
    </row>
    <row r="86" spans="1:10" ht="66" customHeight="1">
      <c r="A86" s="28" t="s">
        <v>758</v>
      </c>
      <c r="B86" s="32" t="s">
        <v>759</v>
      </c>
      <c r="C86" s="32" t="s">
        <v>760</v>
      </c>
      <c r="D86" s="34">
        <v>400</v>
      </c>
      <c r="E86" s="34">
        <v>600</v>
      </c>
      <c r="F86" s="36">
        <f t="shared" si="6"/>
        <v>34400</v>
      </c>
      <c r="G86" s="36">
        <f t="shared" si="7"/>
        <v>619600</v>
      </c>
      <c r="H86" s="32" t="s">
        <v>743</v>
      </c>
      <c r="I86" s="32" t="s">
        <v>761</v>
      </c>
      <c r="J86" s="32" t="s">
        <v>745</v>
      </c>
    </row>
    <row r="87" spans="1:10" ht="66" customHeight="1">
      <c r="A87" s="31" t="s">
        <v>762</v>
      </c>
      <c r="B87" s="33" t="s">
        <v>763</v>
      </c>
      <c r="C87" s="33" t="s">
        <v>764</v>
      </c>
      <c r="D87" s="35">
        <v>400</v>
      </c>
      <c r="E87" s="35">
        <v>600</v>
      </c>
      <c r="F87" s="37">
        <f t="shared" si="6"/>
        <v>34400</v>
      </c>
      <c r="G87" s="37">
        <f t="shared" si="7"/>
        <v>619600</v>
      </c>
      <c r="H87" s="33" t="s">
        <v>743</v>
      </c>
      <c r="I87" s="33" t="s">
        <v>761</v>
      </c>
      <c r="J87" s="33" t="s">
        <v>745</v>
      </c>
    </row>
    <row r="88" spans="1:10" ht="66" customHeight="1">
      <c r="A88" s="28" t="s">
        <v>765</v>
      </c>
      <c r="B88" s="32" t="s">
        <v>766</v>
      </c>
      <c r="C88" s="32" t="s">
        <v>767</v>
      </c>
      <c r="D88" s="34">
        <v>450</v>
      </c>
      <c r="E88" s="34">
        <v>750</v>
      </c>
      <c r="F88" s="36">
        <f t="shared" si="6"/>
        <v>38700</v>
      </c>
      <c r="G88" s="36">
        <f t="shared" si="7"/>
        <v>774500</v>
      </c>
      <c r="H88" s="32" t="s">
        <v>743</v>
      </c>
      <c r="I88" s="32" t="s">
        <v>768</v>
      </c>
      <c r="J88" s="32" t="s">
        <v>745</v>
      </c>
    </row>
    <row r="89" spans="1:10" ht="66" customHeight="1">
      <c r="A89" s="31" t="s">
        <v>769</v>
      </c>
      <c r="B89" s="33" t="s">
        <v>770</v>
      </c>
      <c r="C89" s="33" t="s">
        <v>771</v>
      </c>
      <c r="D89" s="35">
        <v>500</v>
      </c>
      <c r="E89" s="35">
        <v>1000</v>
      </c>
      <c r="F89" s="37">
        <f t="shared" si="6"/>
        <v>43000</v>
      </c>
      <c r="G89" s="37">
        <f t="shared" si="7"/>
        <v>1032666.67</v>
      </c>
      <c r="H89" s="33" t="s">
        <v>743</v>
      </c>
      <c r="I89" s="33" t="s">
        <v>772</v>
      </c>
      <c r="J89" s="33" t="s">
        <v>745</v>
      </c>
    </row>
    <row r="90" spans="1:10" ht="66" customHeight="1">
      <c r="A90" s="28" t="s">
        <v>773</v>
      </c>
      <c r="B90" s="32" t="s">
        <v>774</v>
      </c>
      <c r="C90" s="32" t="s">
        <v>775</v>
      </c>
      <c r="D90" s="34">
        <v>500</v>
      </c>
      <c r="E90" s="34">
        <v>1000</v>
      </c>
      <c r="F90" s="36">
        <f t="shared" si="6"/>
        <v>43000</v>
      </c>
      <c r="G90" s="36">
        <f t="shared" si="7"/>
        <v>1032666.67</v>
      </c>
      <c r="H90" s="32" t="s">
        <v>743</v>
      </c>
      <c r="I90" s="32" t="s">
        <v>772</v>
      </c>
      <c r="J90" s="32" t="s">
        <v>745</v>
      </c>
    </row>
    <row r="91" spans="1:10" ht="66" customHeight="1">
      <c r="A91" s="31" t="s">
        <v>776</v>
      </c>
      <c r="B91" s="33" t="s">
        <v>777</v>
      </c>
      <c r="C91" s="33" t="s">
        <v>778</v>
      </c>
      <c r="D91" s="35">
        <v>600</v>
      </c>
      <c r="E91" s="35">
        <v>1200</v>
      </c>
      <c r="F91" s="37">
        <f t="shared" si="6"/>
        <v>51600</v>
      </c>
      <c r="G91" s="37">
        <f t="shared" si="7"/>
        <v>1239200</v>
      </c>
      <c r="H91" s="33" t="s">
        <v>743</v>
      </c>
      <c r="I91" s="33" t="s">
        <v>779</v>
      </c>
      <c r="J91" s="33" t="s">
        <v>745</v>
      </c>
    </row>
    <row r="92" spans="1:10" ht="66" customHeight="1">
      <c r="A92" s="28" t="s">
        <v>780</v>
      </c>
      <c r="B92" s="32" t="s">
        <v>781</v>
      </c>
      <c r="C92" s="32" t="s">
        <v>782</v>
      </c>
      <c r="D92" s="34">
        <v>600</v>
      </c>
      <c r="E92" s="34">
        <v>1200</v>
      </c>
      <c r="F92" s="36">
        <f t="shared" si="6"/>
        <v>51600</v>
      </c>
      <c r="G92" s="36">
        <f t="shared" si="7"/>
        <v>1239200</v>
      </c>
      <c r="H92" s="32" t="s">
        <v>743</v>
      </c>
      <c r="I92" s="32" t="s">
        <v>779</v>
      </c>
      <c r="J92" s="32" t="s">
        <v>745</v>
      </c>
    </row>
    <row r="93" spans="1:10" ht="66" customHeight="1">
      <c r="A93" s="31" t="s">
        <v>783</v>
      </c>
      <c r="B93" s="33" t="s">
        <v>784</v>
      </c>
      <c r="C93" s="33" t="s">
        <v>785</v>
      </c>
      <c r="D93" s="35">
        <v>150</v>
      </c>
      <c r="E93" s="35">
        <v>250</v>
      </c>
      <c r="F93" s="37">
        <f t="shared" si="6"/>
        <v>12900</v>
      </c>
      <c r="G93" s="37">
        <f t="shared" si="7"/>
        <v>258166.67</v>
      </c>
      <c r="H93" s="33" t="s">
        <v>743</v>
      </c>
      <c r="I93" s="33" t="s">
        <v>786</v>
      </c>
      <c r="J93" s="33" t="s">
        <v>745</v>
      </c>
    </row>
    <row r="94" spans="1:10" ht="66" customHeight="1">
      <c r="A94" s="28" t="s">
        <v>787</v>
      </c>
      <c r="B94" s="32" t="s">
        <v>788</v>
      </c>
      <c r="C94" s="32" t="s">
        <v>789</v>
      </c>
      <c r="D94" s="34">
        <v>150</v>
      </c>
      <c r="E94" s="34">
        <v>250</v>
      </c>
      <c r="F94" s="36">
        <f t="shared" si="6"/>
        <v>12900</v>
      </c>
      <c r="G94" s="36">
        <f t="shared" si="7"/>
        <v>258166.67</v>
      </c>
      <c r="H94" s="32" t="s">
        <v>743</v>
      </c>
      <c r="I94" s="32" t="s">
        <v>786</v>
      </c>
      <c r="J94" s="32" t="s">
        <v>745</v>
      </c>
    </row>
    <row r="95" spans="1:10" ht="66" customHeight="1">
      <c r="A95" s="31" t="s">
        <v>790</v>
      </c>
      <c r="B95" s="33" t="s">
        <v>791</v>
      </c>
      <c r="C95" s="33" t="s">
        <v>792</v>
      </c>
      <c r="D95" s="35">
        <v>300</v>
      </c>
      <c r="E95" s="35">
        <v>450</v>
      </c>
      <c r="F95" s="37">
        <f t="shared" si="6"/>
        <v>25800</v>
      </c>
      <c r="G95" s="37">
        <f t="shared" si="7"/>
        <v>464700</v>
      </c>
      <c r="H95" s="33" t="s">
        <v>743</v>
      </c>
      <c r="I95" s="33" t="s">
        <v>793</v>
      </c>
      <c r="J95" s="33" t="s">
        <v>745</v>
      </c>
    </row>
    <row r="96" spans="1:10" ht="66" customHeight="1">
      <c r="A96" s="28" t="s">
        <v>794</v>
      </c>
      <c r="B96" s="32" t="s">
        <v>795</v>
      </c>
      <c r="C96" s="32" t="s">
        <v>796</v>
      </c>
      <c r="D96" s="34">
        <v>300</v>
      </c>
      <c r="E96" s="34">
        <v>450</v>
      </c>
      <c r="F96" s="36">
        <f>ROUND(D96*$C$5*0.5,2)</f>
        <v>38700</v>
      </c>
      <c r="G96" s="36">
        <f>ROUND(E96*$G$5*0.5,2)</f>
        <v>348525</v>
      </c>
      <c r="H96" s="32" t="s">
        <v>797</v>
      </c>
      <c r="I96" s="32" t="s">
        <v>798</v>
      </c>
      <c r="J96" s="32" t="s">
        <v>799</v>
      </c>
    </row>
    <row r="97" spans="1:10" ht="66" customHeight="1">
      <c r="A97" s="31" t="s">
        <v>800</v>
      </c>
      <c r="B97" s="33" t="s">
        <v>801</v>
      </c>
      <c r="C97" s="33" t="s">
        <v>796</v>
      </c>
      <c r="D97" s="35">
        <v>400</v>
      </c>
      <c r="E97" s="35">
        <v>600</v>
      </c>
      <c r="F97" s="37">
        <f>ROUND(D97*$C$5*0.5,2)</f>
        <v>51600</v>
      </c>
      <c r="G97" s="37">
        <f>ROUND(E97*$G$5*0.5,2)</f>
        <v>464700</v>
      </c>
      <c r="H97" s="33" t="s">
        <v>797</v>
      </c>
      <c r="I97" s="33" t="s">
        <v>802</v>
      </c>
      <c r="J97" s="33" t="s">
        <v>799</v>
      </c>
    </row>
    <row r="98" spans="1:10" ht="66" customHeight="1">
      <c r="A98" s="28" t="s">
        <v>803</v>
      </c>
      <c r="B98" s="32" t="s">
        <v>804</v>
      </c>
      <c r="C98" s="32" t="s">
        <v>796</v>
      </c>
      <c r="D98" s="34">
        <v>400</v>
      </c>
      <c r="E98" s="34">
        <v>600</v>
      </c>
      <c r="F98" s="36">
        <f>ROUND(D98*$C$5*0.5,2)</f>
        <v>51600</v>
      </c>
      <c r="G98" s="36">
        <f>ROUND(E98*$G$5*0.5,2)</f>
        <v>464700</v>
      </c>
      <c r="H98" s="32" t="s">
        <v>797</v>
      </c>
      <c r="I98" s="32" t="s">
        <v>802</v>
      </c>
      <c r="J98" s="32" t="s">
        <v>799</v>
      </c>
    </row>
    <row r="99" spans="1:10" ht="66" customHeight="1">
      <c r="A99" s="31" t="s">
        <v>805</v>
      </c>
      <c r="B99" s="33" t="s">
        <v>806</v>
      </c>
      <c r="C99" s="33" t="s">
        <v>796</v>
      </c>
      <c r="D99" s="35">
        <v>450</v>
      </c>
      <c r="E99" s="35">
        <v>750</v>
      </c>
      <c r="F99" s="37">
        <f>ROUND(D99*$C$5*0.5,2)</f>
        <v>58050</v>
      </c>
      <c r="G99" s="37">
        <f>ROUND(E99*$G$5*0.5,2)</f>
        <v>580875</v>
      </c>
      <c r="H99" s="33" t="s">
        <v>797</v>
      </c>
      <c r="I99" s="33" t="s">
        <v>807</v>
      </c>
      <c r="J99" s="33" t="s">
        <v>799</v>
      </c>
    </row>
    <row r="100" spans="1:10" ht="66" customHeight="1">
      <c r="A100" s="38" t="s">
        <v>808</v>
      </c>
      <c r="B100" s="39" t="s">
        <v>809</v>
      </c>
      <c r="C100" s="39" t="s">
        <v>810</v>
      </c>
      <c r="D100" s="40">
        <v>150</v>
      </c>
      <c r="E100" s="40">
        <v>250</v>
      </c>
      <c r="F100" s="41">
        <f>ROUND(D100*$C$5*1,2)</f>
        <v>38700</v>
      </c>
      <c r="G100" s="41">
        <f>ROUND(E100*$G$5*1,2)</f>
        <v>387250</v>
      </c>
      <c r="H100" s="39" t="s">
        <v>811</v>
      </c>
      <c r="I100" s="39" t="s">
        <v>812</v>
      </c>
      <c r="J100" s="39" t="s">
        <v>813</v>
      </c>
    </row>
    <row r="101" spans="1:10" ht="66" customHeight="1">
      <c r="A101" s="38" t="s">
        <v>814</v>
      </c>
      <c r="B101" s="39" t="s">
        <v>815</v>
      </c>
      <c r="C101" s="39" t="s">
        <v>816</v>
      </c>
      <c r="D101" s="40">
        <v>150</v>
      </c>
      <c r="E101" s="40">
        <v>250</v>
      </c>
      <c r="F101" s="41">
        <f>ROUND(D101*$C$5*1,2)</f>
        <v>38700</v>
      </c>
      <c r="G101" s="41">
        <f>ROUND(E101*$G$5*1,2)</f>
        <v>387250</v>
      </c>
      <c r="H101" s="39" t="s">
        <v>811</v>
      </c>
      <c r="I101" s="39" t="s">
        <v>817</v>
      </c>
      <c r="J101" s="39" t="s">
        <v>818</v>
      </c>
    </row>
    <row r="102" spans="1:10" ht="66" customHeight="1">
      <c r="A102" s="38" t="s">
        <v>819</v>
      </c>
      <c r="B102" s="39" t="s">
        <v>820</v>
      </c>
      <c r="C102" s="39" t="s">
        <v>821</v>
      </c>
      <c r="D102" s="40">
        <v>200</v>
      </c>
      <c r="E102" s="40">
        <v>300</v>
      </c>
      <c r="F102" s="41">
        <f>ROUND(D102*$C$5*1,2)</f>
        <v>51600</v>
      </c>
      <c r="G102" s="41">
        <f>ROUND(E102*$G$5*1,2)</f>
        <v>464700</v>
      </c>
      <c r="H102" s="39" t="s">
        <v>811</v>
      </c>
      <c r="I102" s="39" t="s">
        <v>817</v>
      </c>
      <c r="J102" s="39" t="s">
        <v>822</v>
      </c>
    </row>
    <row r="103" spans="1:10">
      <c r="A103" s="28"/>
      <c r="B103" s="28"/>
      <c r="C103" s="28"/>
      <c r="D103" s="28"/>
      <c r="E103" s="28"/>
      <c r="F103" s="28"/>
      <c r="G103" s="28"/>
      <c r="H103" s="28"/>
      <c r="I103" s="28"/>
      <c r="J103" s="28"/>
    </row>
    <row r="104" spans="1:10">
      <c r="A104" s="28"/>
      <c r="B104" s="28"/>
      <c r="C104" s="28"/>
      <c r="D104" s="28"/>
      <c r="E104" s="28"/>
      <c r="F104" s="28"/>
      <c r="G104" s="28"/>
      <c r="H104" s="28"/>
      <c r="I104" s="28"/>
      <c r="J104" s="28"/>
    </row>
    <row r="105" spans="1:10" ht="16">
      <c r="A105" s="61"/>
      <c r="B105" s="62" t="s">
        <v>823</v>
      </c>
      <c r="C105" s="62"/>
      <c r="D105" s="62"/>
      <c r="E105" s="62"/>
      <c r="F105" s="62"/>
      <c r="G105" s="62"/>
      <c r="H105" s="62"/>
      <c r="I105" s="62"/>
      <c r="J105" s="62"/>
    </row>
    <row r="106" spans="1:10" ht="43" customHeight="1">
      <c r="A106" s="61"/>
      <c r="B106" s="63" t="s">
        <v>824</v>
      </c>
      <c r="C106" s="64" t="s">
        <v>825</v>
      </c>
      <c r="D106" s="64"/>
      <c r="E106" s="64"/>
      <c r="F106" s="64"/>
      <c r="G106" s="64"/>
      <c r="H106" s="64"/>
      <c r="I106" s="64"/>
      <c r="J106" s="64"/>
    </row>
    <row r="107" spans="1:10" ht="43" customHeight="1">
      <c r="A107" s="61"/>
      <c r="B107" s="63" t="s">
        <v>826</v>
      </c>
      <c r="C107" s="64" t="s">
        <v>827</v>
      </c>
      <c r="D107" s="64"/>
      <c r="E107" s="64"/>
      <c r="F107" s="64"/>
      <c r="G107" s="64"/>
      <c r="H107" s="64"/>
      <c r="I107" s="64"/>
      <c r="J107" s="64"/>
    </row>
    <row r="108" spans="1:10" ht="43" customHeight="1">
      <c r="A108" s="61"/>
      <c r="B108" s="63" t="s">
        <v>828</v>
      </c>
      <c r="C108" s="64" t="s">
        <v>829</v>
      </c>
      <c r="D108" s="64"/>
      <c r="E108" s="64"/>
      <c r="F108" s="64"/>
      <c r="G108" s="64"/>
      <c r="H108" s="64"/>
      <c r="I108" s="64"/>
      <c r="J108" s="64"/>
    </row>
    <row r="109" spans="1:10" ht="43" customHeight="1">
      <c r="A109" s="61"/>
      <c r="B109" s="63" t="s">
        <v>830</v>
      </c>
      <c r="C109" s="64" t="s">
        <v>831</v>
      </c>
      <c r="D109" s="64"/>
      <c r="E109" s="64"/>
      <c r="F109" s="64"/>
      <c r="G109" s="64"/>
      <c r="H109" s="64"/>
      <c r="I109" s="64"/>
      <c r="J109" s="64"/>
    </row>
    <row r="110" spans="1:10" ht="43" customHeight="1">
      <c r="A110" s="61"/>
      <c r="B110" s="63" t="s">
        <v>832</v>
      </c>
      <c r="C110" s="64" t="s">
        <v>833</v>
      </c>
      <c r="D110" s="64"/>
      <c r="E110" s="64"/>
      <c r="F110" s="64"/>
      <c r="G110" s="64"/>
      <c r="H110" s="64"/>
      <c r="I110" s="64"/>
      <c r="J110" s="64"/>
    </row>
    <row r="111" spans="1:10" ht="43" customHeight="1">
      <c r="A111" s="61"/>
      <c r="B111" s="63" t="s">
        <v>834</v>
      </c>
      <c r="C111" s="64" t="s">
        <v>835</v>
      </c>
      <c r="D111" s="64"/>
      <c r="E111" s="64"/>
      <c r="F111" s="64"/>
      <c r="G111" s="64"/>
      <c r="H111" s="64"/>
      <c r="I111" s="64"/>
      <c r="J111" s="64"/>
    </row>
    <row r="112" spans="1:10" ht="43" customHeight="1">
      <c r="A112" s="61"/>
      <c r="B112" s="63" t="s">
        <v>836</v>
      </c>
      <c r="C112" s="64" t="s">
        <v>837</v>
      </c>
      <c r="D112" s="64"/>
      <c r="E112" s="64"/>
      <c r="F112" s="64"/>
      <c r="G112" s="64"/>
      <c r="H112" s="64"/>
      <c r="I112" s="64"/>
      <c r="J112" s="64"/>
    </row>
    <row r="113" spans="1:10">
      <c r="A113" s="61"/>
      <c r="B113" s="61"/>
      <c r="C113" s="61"/>
      <c r="D113" s="61"/>
      <c r="E113" s="61"/>
      <c r="F113" s="61"/>
      <c r="G113" s="61"/>
      <c r="H113" s="61"/>
      <c r="I113" s="61"/>
      <c r="J113" s="61"/>
    </row>
    <row r="114" spans="1:10">
      <c r="A114" s="28"/>
      <c r="B114" s="28"/>
      <c r="C114" s="28"/>
      <c r="D114" s="28"/>
      <c r="E114" s="28"/>
      <c r="F114" s="28"/>
      <c r="G114" s="28"/>
      <c r="H114" s="28"/>
      <c r="I114" s="28"/>
      <c r="J114" s="28"/>
    </row>
    <row r="115" spans="1:10">
      <c r="A115" s="28"/>
      <c r="B115" s="28"/>
      <c r="C115" s="28"/>
      <c r="D115" s="28"/>
      <c r="E115" s="28"/>
      <c r="F115" s="28"/>
      <c r="G115" s="28"/>
      <c r="H115" s="28"/>
      <c r="I115" s="28"/>
      <c r="J115" s="28"/>
    </row>
    <row r="116" spans="1:10">
      <c r="A116" s="28"/>
      <c r="B116" s="28"/>
      <c r="C116" s="28"/>
      <c r="D116" s="28"/>
      <c r="E116" s="28"/>
      <c r="F116" s="28"/>
      <c r="G116" s="28"/>
      <c r="H116" s="28"/>
      <c r="I116" s="28"/>
      <c r="J116" s="28"/>
    </row>
    <row r="117" spans="1:10">
      <c r="A117" s="28"/>
      <c r="B117" s="28"/>
      <c r="C117" s="28"/>
      <c r="D117" s="28"/>
      <c r="E117" s="28"/>
      <c r="F117" s="28"/>
      <c r="G117" s="28"/>
      <c r="H117" s="28"/>
      <c r="I117" s="28"/>
      <c r="J117" s="28"/>
    </row>
    <row r="118" spans="1:10">
      <c r="A118" s="28"/>
      <c r="B118" s="28"/>
      <c r="C118" s="28"/>
      <c r="D118" s="28"/>
      <c r="E118" s="28"/>
      <c r="F118" s="28"/>
      <c r="G118" s="28"/>
      <c r="H118" s="28"/>
      <c r="I118" s="28"/>
      <c r="J118" s="28"/>
    </row>
    <row r="119" spans="1:10">
      <c r="A119" s="28"/>
      <c r="B119" s="28"/>
      <c r="C119" s="28"/>
      <c r="D119" s="28"/>
      <c r="E119" s="28"/>
      <c r="F119" s="28"/>
      <c r="G119" s="28"/>
      <c r="H119" s="28"/>
      <c r="I119" s="28"/>
      <c r="J119" s="28"/>
    </row>
  </sheetData>
  <sheetProtection algorithmName="SHA-512" hashValue="GS+ZX0M1RTGXRaAa7fBScuWEpHIYe9Psr4t44tbFJRT2jGmB1XwwCovL09AQjoeECmhH+LlaQ0ENWxNbJMV99w==" saltValue="ksV+4bZVSj0Q5M6Txn1Kdw==" spinCount="100000" sheet="1" objects="1" scenarios="1"/>
  <autoFilter ref="A13:J102" xr:uid="{00000000-0009-0000-0000-000006000000}"/>
  <mergeCells count="16">
    <mergeCell ref="C111:E111"/>
    <mergeCell ref="F111:J111"/>
    <mergeCell ref="C112:E112"/>
    <mergeCell ref="F112:J112"/>
    <mergeCell ref="A2:J2"/>
    <mergeCell ref="C108:E108"/>
    <mergeCell ref="F108:J108"/>
    <mergeCell ref="C109:E109"/>
    <mergeCell ref="F109:J109"/>
    <mergeCell ref="C110:E110"/>
    <mergeCell ref="F110:J110"/>
    <mergeCell ref="E5:F5"/>
    <mergeCell ref="C106:E106"/>
    <mergeCell ref="F106:J106"/>
    <mergeCell ref="C107:E107"/>
    <mergeCell ref="F107:J10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Istruzioni</vt:lpstr>
      <vt:lpstr>Dashboard</vt:lpstr>
      <vt:lpstr>Questionario</vt:lpstr>
      <vt:lpstr>Matrice 231</vt:lpstr>
      <vt:lpstr>Fonti</vt:lpstr>
      <vt:lpstr>Liste</vt:lpstr>
      <vt:lpstr>Sanzioni ambientali 231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Check-up ambientale — screening compliance e rischio 231</dc:title>
  <dc:subject>Autovalutazione aziendale ambientale con scoring, dashboard e matrice 231</dc:subject>
  <dc:creator>Studio Legale Napoletano</dc:creator>
  <dc:description>Strumento gratuito di pre-screening. Non costituisce certificazione o parere legale.</dc:description>
  <cp:lastModifiedBy>Enrico Napoletano</cp:lastModifiedBy>
  <dcterms:created xsi:type="dcterms:W3CDTF">2026-09-19T07:58:07Z</dcterms:created>
  <dcterms:modified xsi:type="dcterms:W3CDTF">2026-09-20T07:10:20Z</dcterms:modified>
</cp:coreProperties>
</file>